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<sst xmlns="http://schemas.openxmlformats.org/spreadsheetml/2006/main" count="386" uniqueCount="101">
  <si>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</si>
  <si>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</si>
  <si>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</si>
  <si>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</si>
  <si>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</si>
  <si>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</si>
  <si>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</si>
  <si>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</si>
  <si>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</si>
  <si>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</si>
  <si>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</si>
  <si>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</si>
  <si>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</si>
  <si>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</si>
  <si>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</si>
  <si>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</si>
  <si>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</si>
  <si>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</si>
  <si>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</si>
  <si>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</si>
  <si>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</si>
  <si>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</si>
  <si>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</si>
  <si>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2 раз в год</t>
  </si>
  <si>
    <t>3 раз в год</t>
  </si>
  <si>
    <t>4 раз в год</t>
  </si>
  <si>
    <t>5 раз в год</t>
  </si>
  <si>
    <t>11</t>
  </si>
  <si>
    <t>16</t>
  </si>
  <si>
    <t>12</t>
  </si>
  <si>
    <t>9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</si>
  <si>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</si>
  <si>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</si>
  <si>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3</t>
  </si>
  <si>
    <t>13</t>
  </si>
  <si>
    <t>6 раз в год</t>
  </si>
  <si>
    <t>7 раз в год</t>
  </si>
  <si>
    <t>8 раз в год</t>
  </si>
  <si>
    <t>9 раз в год</t>
  </si>
  <si>
    <t>10 раз в год</t>
  </si>
  <si>
    <t>11 раз в год</t>
  </si>
  <si>
    <t>12 раз в год</t>
  </si>
  <si>
    <t>13 раз в год</t>
  </si>
  <si>
    <t>14 раз в год</t>
  </si>
  <si>
    <t>15 раз в год</t>
  </si>
  <si>
    <t>16 раз в год</t>
  </si>
  <si>
    <t>17 раз в год</t>
  </si>
  <si>
    <t>18 раз в год</t>
  </si>
  <si>
    <t>19 раз в год</t>
  </si>
  <si>
    <t>20 раз в год</t>
  </si>
  <si>
    <t>21 раз в год</t>
  </si>
  <si>
    <t>22 раз в год</t>
  </si>
  <si>
    <t>23 раз в год</t>
  </si>
  <si>
    <t>24 раз в год</t>
  </si>
  <si>
    <t>25 раз в год</t>
  </si>
  <si>
    <t>Лот №2 Территориальный округ Майская Горка</t>
  </si>
  <si>
    <t>Дружбы, ул.</t>
  </si>
  <si>
    <t>Емельяна Пугачева ул.</t>
  </si>
  <si>
    <t>Калинина, ул.</t>
  </si>
  <si>
    <t>ул. Красной звезды</t>
  </si>
  <si>
    <t>ул. Луговая</t>
  </si>
  <si>
    <t>ул. Лермонтова</t>
  </si>
  <si>
    <t>ул. Некрасова</t>
  </si>
  <si>
    <t>ул. Первомайская</t>
  </si>
  <si>
    <t>ул. Прибрежная</t>
  </si>
  <si>
    <t>ул. Республиканская</t>
  </si>
  <si>
    <t>ул. Холмогорская</t>
  </si>
  <si>
    <t>ул. Энтузиастов</t>
  </si>
  <si>
    <t>8</t>
  </si>
  <si>
    <t>24</t>
  </si>
  <si>
    <t>5</t>
  </si>
  <si>
    <t>7</t>
  </si>
  <si>
    <t>14</t>
  </si>
  <si>
    <t>6</t>
  </si>
  <si>
    <t>6, корп.1</t>
  </si>
  <si>
    <t>27, корп.1</t>
  </si>
  <si>
    <t>25 корп.1</t>
  </si>
  <si>
    <t>26</t>
  </si>
  <si>
    <t>42</t>
  </si>
  <si>
    <t>28</t>
  </si>
  <si>
    <t>38</t>
  </si>
  <si>
    <t>38, корп. 1</t>
  </si>
  <si>
    <t>40</t>
  </si>
  <si>
    <t>44</t>
  </si>
  <si>
    <t>44, корп. 1</t>
  </si>
  <si>
    <t>46</t>
  </si>
  <si>
    <t>ул. Ленина</t>
  </si>
  <si>
    <t>ул. Октябрят</t>
  </si>
  <si>
    <t>6,корп.1</t>
  </si>
  <si>
    <t xml:space="preserve">Чкалова ул., </t>
  </si>
  <si>
    <t>Почтова ул.</t>
  </si>
  <si>
    <t>шенкурская ул.</t>
  </si>
  <si>
    <t>республиканская ул.</t>
  </si>
  <si>
    <t>Красной Звезды ул.</t>
  </si>
  <si>
    <t>Ленина ул.</t>
  </si>
  <si>
    <t>Дружбы ул.</t>
  </si>
  <si>
    <t>26 раз в год</t>
  </si>
  <si>
    <t>27 раз в год</t>
  </si>
  <si>
    <t>28 раз в год</t>
  </si>
  <si>
    <t>29 раз в год</t>
  </si>
  <si>
    <t>30 раз в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</si>
</sst>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6" fillId="33" borderId="10" xfId="52" applyNumberFormat="1" applyFont="1" applyFill="1" applyBorder="1" applyAlignment="1">
      <alignment horizontal="left" wrapText="1"/>
      <protection/>
    </xf>
    <xf numFmtId="175" fontId="6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1" fillId="0" borderId="13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tabSelected="1" zoomScale="81" zoomScaleNormal="81" zoomScaleSheetLayoutView="100" zoomScalePageLayoutView="34" workbookViewId="0" topLeftCell="A1">
      <pane xSplit="2" ySplit="12" topLeftCell="AE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J20" sqref="AJ20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38" width="15.75390625" style="8" customWidth="1"/>
    <col min="39" max="39" width="13.75390625" style="8" customWidth="1"/>
    <col min="40" max="47" width="12.75390625" style="8" customWidth="1"/>
    <col min="48" max="16384" width="9.125" style="8" customWidth="1"/>
  </cols>
  <sheetData>
    <row r="1" spans="2:8" ht="15.75">
      <c r="B1" s="6"/>
      <c r="C1" s="6"/>
      <c r="D1" s="2"/>
      <c r="E1" s="2"/>
      <c r="F1" s="6"/>
      <c r="G1" s="40"/>
      <c r="H1" s="41"/>
    </row>
    <row r="2" spans="2:12" ht="29.25" customHeight="1">
      <c r="B2" s="5"/>
      <c r="C2" s="5"/>
      <c r="D2" s="2"/>
      <c r="E2" s="2"/>
      <c r="F2" s="71" t="s">
        <v>31</v>
      </c>
      <c r="G2" s="71"/>
      <c r="H2" s="71"/>
      <c r="I2" s="59"/>
      <c r="J2" s="59"/>
      <c r="K2" s="59"/>
      <c r="L2" s="47"/>
    </row>
    <row r="3" spans="2:12" ht="44.25" customHeight="1">
      <c r="B3" s="5"/>
      <c r="C3" s="5"/>
      <c r="D3" s="2"/>
      <c r="E3" s="2"/>
      <c r="F3" s="71" t="s">
        <v>32</v>
      </c>
      <c r="G3" s="71"/>
      <c r="H3" s="71"/>
      <c r="I3" s="58"/>
      <c r="J3" s="58"/>
      <c r="K3" s="58"/>
      <c r="L3" s="58"/>
    </row>
    <row r="4" spans="1:6" ht="14.25" customHeight="1">
      <c r="A4" s="9"/>
      <c r="B4" s="3"/>
      <c r="C4" s="3"/>
      <c r="F4" s="3"/>
    </row>
    <row r="5" spans="1:6" s="10" customFormat="1" ht="54.75" customHeight="1">
      <c r="A5" s="62" t="s">
        <v>22</v>
      </c>
      <c r="B5" s="62"/>
      <c r="C5" s="39"/>
      <c r="D5" s="39"/>
      <c r="E5" s="39"/>
      <c r="F5" s="39"/>
    </row>
    <row r="6" spans="1:2" ht="18.75" customHeight="1">
      <c r="A6" s="63" t="s">
        <v>55</v>
      </c>
      <c r="B6" s="63"/>
    </row>
    <row r="7" spans="1:47" s="11" customFormat="1" ht="49.5" customHeight="1">
      <c r="A7" s="51" t="s">
        <v>7</v>
      </c>
      <c r="B7" s="51" t="s">
        <v>8</v>
      </c>
      <c r="C7" s="43" t="s">
        <v>56</v>
      </c>
      <c r="D7" s="43" t="s">
        <v>56</v>
      </c>
      <c r="E7" s="43" t="s">
        <v>57</v>
      </c>
      <c r="F7" s="43" t="s">
        <v>57</v>
      </c>
      <c r="G7" s="43" t="s">
        <v>57</v>
      </c>
      <c r="H7" s="43" t="s">
        <v>57</v>
      </c>
      <c r="I7" s="43" t="s">
        <v>57</v>
      </c>
      <c r="J7" s="43" t="s">
        <v>58</v>
      </c>
      <c r="K7" s="43" t="s">
        <v>59</v>
      </c>
      <c r="L7" s="43" t="s">
        <v>60</v>
      </c>
      <c r="M7" s="43" t="s">
        <v>61</v>
      </c>
      <c r="N7" s="43" t="s">
        <v>62</v>
      </c>
      <c r="O7" s="43" t="s">
        <v>62</v>
      </c>
      <c r="P7" s="43" t="s">
        <v>63</v>
      </c>
      <c r="Q7" s="43" t="s">
        <v>64</v>
      </c>
      <c r="R7" s="43" t="s">
        <v>64</v>
      </c>
      <c r="S7" s="43" t="s">
        <v>65</v>
      </c>
      <c r="T7" s="43" t="s">
        <v>65</v>
      </c>
      <c r="U7" s="43" t="s">
        <v>66</v>
      </c>
      <c r="V7" s="43" t="s">
        <v>67</v>
      </c>
      <c r="W7" s="43" t="s">
        <v>67</v>
      </c>
      <c r="X7" s="43" t="s">
        <v>67</v>
      </c>
      <c r="Y7" s="43" t="s">
        <v>67</v>
      </c>
      <c r="Z7" s="43" t="s">
        <v>67</v>
      </c>
      <c r="AA7" s="43" t="s">
        <v>67</v>
      </c>
      <c r="AB7" s="43" t="s">
        <v>67</v>
      </c>
      <c r="AC7" s="43" t="s">
        <v>86</v>
      </c>
      <c r="AD7" s="43" t="s">
        <v>87</v>
      </c>
      <c r="AE7" s="56" t="s">
        <v>89</v>
      </c>
      <c r="AF7" s="50" t="s">
        <v>90</v>
      </c>
      <c r="AG7" s="49" t="s">
        <v>91</v>
      </c>
      <c r="AH7" s="49" t="s">
        <v>91</v>
      </c>
      <c r="AI7" s="49" t="s">
        <v>92</v>
      </c>
      <c r="AJ7" s="49" t="s">
        <v>92</v>
      </c>
      <c r="AK7" s="49" t="s">
        <v>92</v>
      </c>
      <c r="AL7" s="49" t="s">
        <v>92</v>
      </c>
      <c r="AM7" s="49" t="s">
        <v>92</v>
      </c>
      <c r="AN7" s="49" t="s">
        <v>92</v>
      </c>
      <c r="AO7" s="49" t="s">
        <v>92</v>
      </c>
      <c r="AP7" s="49" t="s">
        <v>92</v>
      </c>
      <c r="AQ7" s="49" t="s">
        <v>93</v>
      </c>
      <c r="AR7" s="49" t="s">
        <v>94</v>
      </c>
      <c r="AS7" s="49" t="s">
        <v>94</v>
      </c>
      <c r="AT7" s="49" t="s">
        <v>95</v>
      </c>
      <c r="AU7" s="49" t="s">
        <v>95</v>
      </c>
    </row>
    <row r="8" spans="1:47" ht="13.5" customHeight="1">
      <c r="A8" s="1"/>
      <c r="B8" s="1"/>
      <c r="C8" s="52" t="s">
        <v>68</v>
      </c>
      <c r="D8" s="52" t="s">
        <v>69</v>
      </c>
      <c r="E8" s="52" t="s">
        <v>33</v>
      </c>
      <c r="F8" s="52" t="s">
        <v>70</v>
      </c>
      <c r="G8" s="52" t="s">
        <v>71</v>
      </c>
      <c r="H8" s="52" t="s">
        <v>30</v>
      </c>
      <c r="I8" s="52" t="s">
        <v>72</v>
      </c>
      <c r="J8" s="52" t="s">
        <v>73</v>
      </c>
      <c r="K8" s="52" t="s">
        <v>74</v>
      </c>
      <c r="L8" s="52" t="s">
        <v>27</v>
      </c>
      <c r="M8" s="52" t="s">
        <v>75</v>
      </c>
      <c r="N8" s="52" t="s">
        <v>70</v>
      </c>
      <c r="O8" s="52" t="s">
        <v>28</v>
      </c>
      <c r="P8" s="52" t="s">
        <v>76</v>
      </c>
      <c r="Q8" s="52" t="s">
        <v>27</v>
      </c>
      <c r="R8" s="52" t="s">
        <v>77</v>
      </c>
      <c r="S8" s="52" t="s">
        <v>70</v>
      </c>
      <c r="T8" s="52" t="s">
        <v>29</v>
      </c>
      <c r="U8" s="52" t="s">
        <v>78</v>
      </c>
      <c r="V8" s="52" t="s">
        <v>79</v>
      </c>
      <c r="W8" s="52" t="s">
        <v>80</v>
      </c>
      <c r="X8" s="52" t="s">
        <v>81</v>
      </c>
      <c r="Y8" s="52" t="s">
        <v>82</v>
      </c>
      <c r="Z8" s="52" t="s">
        <v>83</v>
      </c>
      <c r="AA8" s="52" t="s">
        <v>84</v>
      </c>
      <c r="AB8" s="52" t="s">
        <v>85</v>
      </c>
      <c r="AC8" s="54" t="s">
        <v>88</v>
      </c>
      <c r="AD8" s="54" t="s">
        <v>77</v>
      </c>
      <c r="AE8" s="50" t="s">
        <v>71</v>
      </c>
      <c r="AF8" s="50" t="s">
        <v>34</v>
      </c>
      <c r="AG8" s="48">
        <v>20</v>
      </c>
      <c r="AH8" s="48">
        <v>22</v>
      </c>
      <c r="AI8" s="48">
        <v>14</v>
      </c>
      <c r="AJ8" s="48">
        <v>14.1</v>
      </c>
      <c r="AK8" s="48">
        <v>17</v>
      </c>
      <c r="AL8" s="48">
        <v>19</v>
      </c>
      <c r="AM8" s="48">
        <v>6</v>
      </c>
      <c r="AN8" s="48">
        <v>7</v>
      </c>
      <c r="AO8" s="48">
        <v>8</v>
      </c>
      <c r="AP8" s="48">
        <v>3</v>
      </c>
      <c r="AQ8" s="48">
        <v>7</v>
      </c>
      <c r="AR8" s="48">
        <v>6</v>
      </c>
      <c r="AS8" s="48">
        <v>14</v>
      </c>
      <c r="AT8" s="48">
        <v>22</v>
      </c>
      <c r="AU8" s="48">
        <v>27</v>
      </c>
    </row>
    <row r="9" spans="1:47" ht="13.5" customHeight="1">
      <c r="A9" s="1"/>
      <c r="B9" s="1" t="s">
        <v>9</v>
      </c>
      <c r="C9" s="44">
        <v>717.1</v>
      </c>
      <c r="D9" s="53">
        <v>794.5</v>
      </c>
      <c r="E9" s="44">
        <v>61.4</v>
      </c>
      <c r="F9" s="44">
        <v>60.6</v>
      </c>
      <c r="G9" s="44">
        <v>60.3</v>
      </c>
      <c r="H9" s="44">
        <v>62.1</v>
      </c>
      <c r="I9" s="44">
        <v>352.2</v>
      </c>
      <c r="J9" s="44">
        <v>475.6</v>
      </c>
      <c r="K9" s="44">
        <v>557.4</v>
      </c>
      <c r="L9" s="44">
        <v>133.4</v>
      </c>
      <c r="M9" s="44">
        <v>780.9</v>
      </c>
      <c r="N9" s="44">
        <v>425.2</v>
      </c>
      <c r="O9" s="44">
        <v>54.6</v>
      </c>
      <c r="P9" s="44">
        <v>520.4</v>
      </c>
      <c r="Q9" s="44">
        <v>66.7</v>
      </c>
      <c r="R9" s="44">
        <v>252.3</v>
      </c>
      <c r="S9" s="44">
        <v>616.5</v>
      </c>
      <c r="T9" s="44">
        <v>608.1</v>
      </c>
      <c r="U9" s="44">
        <v>344.4</v>
      </c>
      <c r="V9" s="44">
        <v>724.8</v>
      </c>
      <c r="W9" s="44">
        <v>392.7</v>
      </c>
      <c r="X9" s="44">
        <v>333.1</v>
      </c>
      <c r="Y9" s="44">
        <v>62.7</v>
      </c>
      <c r="Z9" s="44">
        <v>340.3</v>
      </c>
      <c r="AA9" s="44">
        <v>715.3</v>
      </c>
      <c r="AB9" s="44">
        <v>590.5</v>
      </c>
      <c r="AC9" s="55">
        <v>469</v>
      </c>
      <c r="AD9" s="55">
        <v>719</v>
      </c>
      <c r="AE9" s="57">
        <v>526.8</v>
      </c>
      <c r="AF9" s="57">
        <v>871.2</v>
      </c>
      <c r="AG9" s="44">
        <v>77.4</v>
      </c>
      <c r="AH9" s="44">
        <v>46.5</v>
      </c>
      <c r="AI9" s="44">
        <v>548.4</v>
      </c>
      <c r="AJ9" s="44">
        <v>560.2</v>
      </c>
      <c r="AK9" s="44">
        <v>593.3</v>
      </c>
      <c r="AL9" s="44">
        <v>597.1</v>
      </c>
      <c r="AM9" s="44">
        <v>607.6</v>
      </c>
      <c r="AN9" s="44">
        <v>591.3</v>
      </c>
      <c r="AO9" s="44">
        <v>486.4</v>
      </c>
      <c r="AP9" s="44">
        <v>548.3</v>
      </c>
      <c r="AQ9" s="44">
        <v>469.5</v>
      </c>
      <c r="AR9" s="44">
        <v>519.7</v>
      </c>
      <c r="AS9" s="44">
        <v>651.4</v>
      </c>
      <c r="AT9" s="44">
        <v>740</v>
      </c>
      <c r="AU9" s="44">
        <v>611.8</v>
      </c>
    </row>
    <row r="10" spans="1:47" ht="13.5" customHeight="1" thickBot="1">
      <c r="A10" s="1"/>
      <c r="B10" s="7" t="s">
        <v>10</v>
      </c>
      <c r="C10" s="44">
        <v>717.1</v>
      </c>
      <c r="D10" s="53">
        <v>794.5</v>
      </c>
      <c r="E10" s="44">
        <v>61.4</v>
      </c>
      <c r="F10" s="44">
        <v>60.6</v>
      </c>
      <c r="G10" s="44">
        <v>60.3</v>
      </c>
      <c r="H10" s="44">
        <v>62.1</v>
      </c>
      <c r="I10" s="44">
        <v>352.2</v>
      </c>
      <c r="J10" s="44">
        <v>475.6</v>
      </c>
      <c r="K10" s="44">
        <v>557.4</v>
      </c>
      <c r="L10" s="44">
        <v>133.4</v>
      </c>
      <c r="M10" s="44">
        <v>780.9</v>
      </c>
      <c r="N10" s="44">
        <v>425.2</v>
      </c>
      <c r="O10" s="44">
        <v>54.6</v>
      </c>
      <c r="P10" s="44">
        <v>520.4</v>
      </c>
      <c r="Q10" s="44">
        <v>66.7</v>
      </c>
      <c r="R10" s="44">
        <v>252.3</v>
      </c>
      <c r="S10" s="44">
        <v>616.5</v>
      </c>
      <c r="T10" s="44">
        <v>608.1</v>
      </c>
      <c r="U10" s="44">
        <v>344.4</v>
      </c>
      <c r="V10" s="44">
        <v>724.8</v>
      </c>
      <c r="W10" s="44">
        <v>392.7</v>
      </c>
      <c r="X10" s="44">
        <v>333.1</v>
      </c>
      <c r="Y10" s="44">
        <v>62.7</v>
      </c>
      <c r="Z10" s="44">
        <v>340.3</v>
      </c>
      <c r="AA10" s="44">
        <v>715.3</v>
      </c>
      <c r="AB10" s="44">
        <v>590.5</v>
      </c>
      <c r="AC10" s="55">
        <v>469</v>
      </c>
      <c r="AD10" s="55">
        <v>719</v>
      </c>
      <c r="AE10" s="57">
        <v>526.8</v>
      </c>
      <c r="AF10" s="57">
        <v>871.2</v>
      </c>
      <c r="AG10" s="44">
        <v>77.4</v>
      </c>
      <c r="AH10" s="44">
        <v>46.5</v>
      </c>
      <c r="AI10" s="44">
        <v>548.4</v>
      </c>
      <c r="AJ10" s="44">
        <v>560.2</v>
      </c>
      <c r="AK10" s="44">
        <v>593.3</v>
      </c>
      <c r="AL10" s="44">
        <v>597.1</v>
      </c>
      <c r="AM10" s="44">
        <v>607.6</v>
      </c>
      <c r="AN10" s="44">
        <v>591.3</v>
      </c>
      <c r="AO10" s="44">
        <v>486.4</v>
      </c>
      <c r="AP10" s="44">
        <v>548.3</v>
      </c>
      <c r="AQ10" s="44">
        <v>469.5</v>
      </c>
      <c r="AR10" s="44">
        <v>519.7</v>
      </c>
      <c r="AS10" s="44">
        <v>651.4</v>
      </c>
      <c r="AT10" s="44">
        <v>740</v>
      </c>
      <c r="AU10" s="44">
        <v>611.8</v>
      </c>
    </row>
    <row r="11" spans="1:47" ht="13.5" customHeight="1" thickTop="1">
      <c r="A11" s="64" t="s">
        <v>6</v>
      </c>
      <c r="B11" s="17" t="s">
        <v>3</v>
      </c>
      <c r="C11" s="22">
        <f aca="true" t="shared" si="0" ref="C11:M11">C10*45%/100</f>
        <v>3.22695</v>
      </c>
      <c r="D11" s="22">
        <f t="shared" si="0"/>
        <v>3.5752500000000005</v>
      </c>
      <c r="E11" s="22">
        <f t="shared" si="0"/>
        <v>0.2763</v>
      </c>
      <c r="F11" s="22">
        <f t="shared" si="0"/>
        <v>0.2727</v>
      </c>
      <c r="G11" s="22">
        <f t="shared" si="0"/>
        <v>0.27135</v>
      </c>
      <c r="H11" s="22">
        <f t="shared" si="0"/>
        <v>0.27945</v>
      </c>
      <c r="I11" s="22">
        <f t="shared" si="0"/>
        <v>1.5849000000000002</v>
      </c>
      <c r="J11" s="22">
        <f>J10*25%/100</f>
        <v>1.189</v>
      </c>
      <c r="K11" s="22">
        <f>K10*25%/100</f>
        <v>1.3935</v>
      </c>
      <c r="L11" s="22">
        <f t="shared" si="0"/>
        <v>0.6003000000000001</v>
      </c>
      <c r="M11" s="22">
        <f t="shared" si="0"/>
        <v>3.5140499999999997</v>
      </c>
      <c r="N11" s="22">
        <f>N10*45%/100</f>
        <v>1.9134</v>
      </c>
      <c r="O11" s="22">
        <f>O10*45%/100</f>
        <v>0.2457</v>
      </c>
      <c r="P11" s="22">
        <f>P10*45%/100</f>
        <v>2.3418</v>
      </c>
      <c r="Q11" s="22">
        <f>Q10*45%/100</f>
        <v>0.30015000000000003</v>
      </c>
      <c r="R11" s="22">
        <f>R10*25%/100</f>
        <v>0.63075</v>
      </c>
      <c r="S11" s="22">
        <f aca="true" t="shared" si="1" ref="S11:AH11">S10*25%/100</f>
        <v>1.54125</v>
      </c>
      <c r="T11" s="22">
        <f t="shared" si="1"/>
        <v>1.52025</v>
      </c>
      <c r="U11" s="22">
        <f t="shared" si="1"/>
        <v>0.861</v>
      </c>
      <c r="V11" s="22">
        <f t="shared" si="1"/>
        <v>1.8119999999999998</v>
      </c>
      <c r="W11" s="22">
        <f t="shared" si="1"/>
        <v>0.98175</v>
      </c>
      <c r="X11" s="22">
        <f t="shared" si="1"/>
        <v>0.8327500000000001</v>
      </c>
      <c r="Y11" s="22">
        <f t="shared" si="1"/>
        <v>0.15675</v>
      </c>
      <c r="Z11" s="22">
        <f t="shared" si="1"/>
        <v>0.85075</v>
      </c>
      <c r="AA11" s="22">
        <f t="shared" si="1"/>
        <v>1.78825</v>
      </c>
      <c r="AB11" s="22">
        <f t="shared" si="1"/>
        <v>1.47625</v>
      </c>
      <c r="AC11" s="22">
        <f t="shared" si="1"/>
        <v>1.1725</v>
      </c>
      <c r="AD11" s="22">
        <f t="shared" si="1"/>
        <v>1.7975</v>
      </c>
      <c r="AE11" s="22">
        <f t="shared" si="1"/>
        <v>1.317</v>
      </c>
      <c r="AF11" s="22">
        <f t="shared" si="1"/>
        <v>2.178</v>
      </c>
      <c r="AG11" s="22">
        <f t="shared" si="1"/>
        <v>0.1935</v>
      </c>
      <c r="AH11" s="22">
        <f t="shared" si="1"/>
        <v>0.11625</v>
      </c>
      <c r="AI11" s="22">
        <f aca="true" t="shared" si="2" ref="AI11:AU11">AI10*25%/100</f>
        <v>1.371</v>
      </c>
      <c r="AJ11" s="22">
        <f t="shared" si="2"/>
        <v>1.4005</v>
      </c>
      <c r="AK11" s="22">
        <f t="shared" si="2"/>
        <v>1.48325</v>
      </c>
      <c r="AL11" s="22">
        <f t="shared" si="2"/>
        <v>1.49275</v>
      </c>
      <c r="AM11" s="22">
        <f t="shared" si="2"/>
        <v>1.5190000000000001</v>
      </c>
      <c r="AN11" s="22">
        <f t="shared" si="2"/>
        <v>1.4782499999999998</v>
      </c>
      <c r="AO11" s="22">
        <f t="shared" si="2"/>
        <v>1.216</v>
      </c>
      <c r="AP11" s="22">
        <f t="shared" si="2"/>
        <v>1.37075</v>
      </c>
      <c r="AQ11" s="22">
        <f t="shared" si="2"/>
        <v>1.17375</v>
      </c>
      <c r="AR11" s="22">
        <f t="shared" si="2"/>
        <v>1.29925</v>
      </c>
      <c r="AS11" s="22">
        <f t="shared" si="2"/>
        <v>1.6284999999999998</v>
      </c>
      <c r="AT11" s="22">
        <f t="shared" si="2"/>
        <v>1.85</v>
      </c>
      <c r="AU11" s="22">
        <f t="shared" si="2"/>
        <v>1.5294999999999999</v>
      </c>
    </row>
    <row r="12" spans="1:47" s="10" customFormat="1" ht="13.5" customHeight="1">
      <c r="A12" s="65"/>
      <c r="B12" s="14" t="s">
        <v>13</v>
      </c>
      <c r="C12" s="23">
        <f aca="true" t="shared" si="3" ref="C12:N12">1007.68*C11</f>
        <v>3251.732976</v>
      </c>
      <c r="D12" s="23">
        <f t="shared" si="3"/>
        <v>3602.7079200000003</v>
      </c>
      <c r="E12" s="23">
        <f t="shared" si="3"/>
        <v>278.42198399999995</v>
      </c>
      <c r="F12" s="23">
        <f t="shared" si="3"/>
        <v>274.794336</v>
      </c>
      <c r="G12" s="23">
        <f t="shared" si="3"/>
        <v>273.433968</v>
      </c>
      <c r="H12" s="23">
        <f t="shared" si="3"/>
        <v>281.59617599999996</v>
      </c>
      <c r="I12" s="23">
        <f t="shared" si="3"/>
        <v>1597.072032</v>
      </c>
      <c r="J12" s="23">
        <f t="shared" si="3"/>
        <v>1198.13152</v>
      </c>
      <c r="K12" s="23">
        <f t="shared" si="3"/>
        <v>1404.2020799999998</v>
      </c>
      <c r="L12" s="23">
        <f t="shared" si="3"/>
        <v>604.910304</v>
      </c>
      <c r="M12" s="23">
        <f t="shared" si="3"/>
        <v>3541.0379039999993</v>
      </c>
      <c r="N12" s="23">
        <f t="shared" si="3"/>
        <v>1928.0949119999998</v>
      </c>
      <c r="O12" s="23">
        <f>1007.68*O11</f>
        <v>247.586976</v>
      </c>
      <c r="P12" s="23">
        <f>1007.68*P11</f>
        <v>2359.785024</v>
      </c>
      <c r="Q12" s="23">
        <f>1007.68*Q11</f>
        <v>302.455152</v>
      </c>
      <c r="R12" s="23">
        <f>1007.68*R11</f>
        <v>635.59416</v>
      </c>
      <c r="S12" s="23">
        <f aca="true" t="shared" si="4" ref="S12:AH12">1007.68*S11</f>
        <v>1553.0868</v>
      </c>
      <c r="T12" s="23">
        <f t="shared" si="4"/>
        <v>1531.92552</v>
      </c>
      <c r="U12" s="23">
        <f t="shared" si="4"/>
        <v>867.6124799999999</v>
      </c>
      <c r="V12" s="23">
        <f t="shared" si="4"/>
        <v>1825.9161599999998</v>
      </c>
      <c r="W12" s="23">
        <f t="shared" si="4"/>
        <v>989.2898399999999</v>
      </c>
      <c r="X12" s="23">
        <f t="shared" si="4"/>
        <v>839.14552</v>
      </c>
      <c r="Y12" s="23">
        <f t="shared" si="4"/>
        <v>157.95383999999999</v>
      </c>
      <c r="Z12" s="23">
        <f t="shared" si="4"/>
        <v>857.2837599999999</v>
      </c>
      <c r="AA12" s="23">
        <f t="shared" si="4"/>
        <v>1801.9837599999998</v>
      </c>
      <c r="AB12" s="23">
        <f t="shared" si="4"/>
        <v>1487.5876</v>
      </c>
      <c r="AC12" s="23">
        <f t="shared" si="4"/>
        <v>1181.5048</v>
      </c>
      <c r="AD12" s="23">
        <f t="shared" si="4"/>
        <v>1811.3048000000001</v>
      </c>
      <c r="AE12" s="23">
        <f t="shared" si="4"/>
        <v>1327.11456</v>
      </c>
      <c r="AF12" s="23">
        <f t="shared" si="4"/>
        <v>2194.7270399999998</v>
      </c>
      <c r="AG12" s="23">
        <f t="shared" si="4"/>
        <v>194.98608</v>
      </c>
      <c r="AH12" s="23">
        <f t="shared" si="4"/>
        <v>117.1428</v>
      </c>
      <c r="AI12" s="23">
        <f aca="true" t="shared" si="5" ref="AI12:AU12">1007.68*AI11</f>
        <v>1381.52928</v>
      </c>
      <c r="AJ12" s="23">
        <f t="shared" si="5"/>
        <v>1411.25584</v>
      </c>
      <c r="AK12" s="23">
        <f t="shared" si="5"/>
        <v>1494.6413599999998</v>
      </c>
      <c r="AL12" s="23">
        <f t="shared" si="5"/>
        <v>1504.21432</v>
      </c>
      <c r="AM12" s="23">
        <f t="shared" si="5"/>
        <v>1530.6659200000001</v>
      </c>
      <c r="AN12" s="23">
        <f t="shared" si="5"/>
        <v>1489.6029599999997</v>
      </c>
      <c r="AO12" s="23">
        <f t="shared" si="5"/>
        <v>1225.33888</v>
      </c>
      <c r="AP12" s="23">
        <f t="shared" si="5"/>
        <v>1381.2773599999998</v>
      </c>
      <c r="AQ12" s="23">
        <f t="shared" si="5"/>
        <v>1182.7644</v>
      </c>
      <c r="AR12" s="23">
        <f t="shared" si="5"/>
        <v>1309.22824</v>
      </c>
      <c r="AS12" s="23">
        <f t="shared" si="5"/>
        <v>1641.0068799999997</v>
      </c>
      <c r="AT12" s="23">
        <f t="shared" si="5"/>
        <v>1864.208</v>
      </c>
      <c r="AU12" s="23">
        <f t="shared" si="5"/>
        <v>1541.2465599999998</v>
      </c>
    </row>
    <row r="13" spans="1:47" ht="13.5" customHeight="1">
      <c r="A13" s="65"/>
      <c r="B13" s="14" t="s">
        <v>2</v>
      </c>
      <c r="C13" s="24">
        <f aca="true" t="shared" si="6" ref="C13:N13">C12/C9/12</f>
        <v>0.37788</v>
      </c>
      <c r="D13" s="24">
        <f t="shared" si="6"/>
        <v>0.37788</v>
      </c>
      <c r="E13" s="24">
        <f t="shared" si="6"/>
        <v>0.37787999999999994</v>
      </c>
      <c r="F13" s="24">
        <f t="shared" si="6"/>
        <v>0.37788</v>
      </c>
      <c r="G13" s="24">
        <f t="shared" si="6"/>
        <v>0.37788</v>
      </c>
      <c r="H13" s="24">
        <f t="shared" si="6"/>
        <v>0.37787999999999994</v>
      </c>
      <c r="I13" s="24">
        <f t="shared" si="6"/>
        <v>0.37788</v>
      </c>
      <c r="J13" s="24">
        <f t="shared" si="6"/>
        <v>0.2099333333333333</v>
      </c>
      <c r="K13" s="24">
        <f t="shared" si="6"/>
        <v>0.2099333333333333</v>
      </c>
      <c r="L13" s="24">
        <f t="shared" si="6"/>
        <v>0.37788</v>
      </c>
      <c r="M13" s="24">
        <f t="shared" si="6"/>
        <v>0.37787999999999994</v>
      </c>
      <c r="N13" s="24">
        <f t="shared" si="6"/>
        <v>0.37788</v>
      </c>
      <c r="O13" s="24">
        <f>O12/O9/12</f>
        <v>0.37788</v>
      </c>
      <c r="P13" s="24">
        <f>P12/P9/12</f>
        <v>0.37788</v>
      </c>
      <c r="Q13" s="24">
        <f>Q12/Q9/12</f>
        <v>0.37788</v>
      </c>
      <c r="R13" s="24">
        <f>R12/R9/12</f>
        <v>0.2099333333333333</v>
      </c>
      <c r="S13" s="24">
        <f aca="true" t="shared" si="7" ref="S13:AH13">S12/S9/12</f>
        <v>0.20993333333333333</v>
      </c>
      <c r="T13" s="24">
        <f t="shared" si="7"/>
        <v>0.20993333333333333</v>
      </c>
      <c r="U13" s="24">
        <f t="shared" si="7"/>
        <v>0.2099333333333333</v>
      </c>
      <c r="V13" s="24">
        <f t="shared" si="7"/>
        <v>0.2099333333333333</v>
      </c>
      <c r="W13" s="24">
        <f t="shared" si="7"/>
        <v>0.2099333333333333</v>
      </c>
      <c r="X13" s="24">
        <f t="shared" si="7"/>
        <v>0.20993333333333333</v>
      </c>
      <c r="Y13" s="24">
        <f t="shared" si="7"/>
        <v>0.2099333333333333</v>
      </c>
      <c r="Z13" s="24">
        <f t="shared" si="7"/>
        <v>0.2099333333333333</v>
      </c>
      <c r="AA13" s="24">
        <f t="shared" si="7"/>
        <v>0.20993333333333333</v>
      </c>
      <c r="AB13" s="24">
        <f t="shared" si="7"/>
        <v>0.20993333333333333</v>
      </c>
      <c r="AC13" s="24">
        <f t="shared" si="7"/>
        <v>0.2099333333333333</v>
      </c>
      <c r="AD13" s="24">
        <f t="shared" si="7"/>
        <v>0.20993333333333333</v>
      </c>
      <c r="AE13" s="24">
        <f t="shared" si="7"/>
        <v>0.20993333333333333</v>
      </c>
      <c r="AF13" s="24">
        <f t="shared" si="7"/>
        <v>0.2099333333333333</v>
      </c>
      <c r="AG13" s="24">
        <f t="shared" si="7"/>
        <v>0.2099333333333333</v>
      </c>
      <c r="AH13" s="24">
        <f t="shared" si="7"/>
        <v>0.2099333333333333</v>
      </c>
      <c r="AI13" s="24">
        <f aca="true" t="shared" si="8" ref="AI13:AU13">AI12/AI9/12</f>
        <v>0.20993333333333333</v>
      </c>
      <c r="AJ13" s="24">
        <f t="shared" si="8"/>
        <v>0.2099333333333333</v>
      </c>
      <c r="AK13" s="24">
        <f t="shared" si="8"/>
        <v>0.20993333333333333</v>
      </c>
      <c r="AL13" s="24">
        <f t="shared" si="8"/>
        <v>0.20993333333333333</v>
      </c>
      <c r="AM13" s="24">
        <f t="shared" si="8"/>
        <v>0.20993333333333333</v>
      </c>
      <c r="AN13" s="24">
        <f t="shared" si="8"/>
        <v>0.2099333333333333</v>
      </c>
      <c r="AO13" s="24">
        <f t="shared" si="8"/>
        <v>0.20993333333333333</v>
      </c>
      <c r="AP13" s="24">
        <f t="shared" si="8"/>
        <v>0.2099333333333333</v>
      </c>
      <c r="AQ13" s="24">
        <f t="shared" si="8"/>
        <v>0.20993333333333333</v>
      </c>
      <c r="AR13" s="24">
        <f t="shared" si="8"/>
        <v>0.2099333333333333</v>
      </c>
      <c r="AS13" s="24">
        <f t="shared" si="8"/>
        <v>0.2099333333333333</v>
      </c>
      <c r="AT13" s="24">
        <f t="shared" si="8"/>
        <v>0.20993333333333333</v>
      </c>
      <c r="AU13" s="24">
        <f t="shared" si="8"/>
        <v>0.20993333333333333</v>
      </c>
    </row>
    <row r="14" spans="1:47" ht="13.5" customHeight="1" thickBot="1">
      <c r="A14" s="66"/>
      <c r="B14" s="18" t="s">
        <v>0</v>
      </c>
      <c r="C14" s="25" t="s">
        <v>14</v>
      </c>
      <c r="D14" s="25" t="s">
        <v>14</v>
      </c>
      <c r="E14" s="25" t="s">
        <v>14</v>
      </c>
      <c r="F14" s="25" t="s">
        <v>14</v>
      </c>
      <c r="G14" s="25" t="s">
        <v>14</v>
      </c>
      <c r="H14" s="25" t="s">
        <v>14</v>
      </c>
      <c r="I14" s="25" t="s">
        <v>14</v>
      </c>
      <c r="J14" s="25" t="s">
        <v>14</v>
      </c>
      <c r="K14" s="25" t="s">
        <v>14</v>
      </c>
      <c r="L14" s="25" t="s">
        <v>14</v>
      </c>
      <c r="M14" s="25" t="s">
        <v>14</v>
      </c>
      <c r="N14" s="25" t="s">
        <v>14</v>
      </c>
      <c r="O14" s="25" t="s">
        <v>14</v>
      </c>
      <c r="P14" s="25" t="s">
        <v>14</v>
      </c>
      <c r="Q14" s="25" t="s">
        <v>14</v>
      </c>
      <c r="R14" s="25" t="s">
        <v>14</v>
      </c>
      <c r="S14" s="25" t="s">
        <v>14</v>
      </c>
      <c r="T14" s="25" t="s">
        <v>14</v>
      </c>
      <c r="U14" s="25" t="s">
        <v>14</v>
      </c>
      <c r="V14" s="25" t="s">
        <v>14</v>
      </c>
      <c r="W14" s="25" t="s">
        <v>14</v>
      </c>
      <c r="X14" s="25" t="s">
        <v>14</v>
      </c>
      <c r="Y14" s="25" t="s">
        <v>14</v>
      </c>
      <c r="Z14" s="25" t="s">
        <v>14</v>
      </c>
      <c r="AA14" s="25" t="s">
        <v>14</v>
      </c>
      <c r="AB14" s="25" t="s">
        <v>14</v>
      </c>
      <c r="AC14" s="25" t="s">
        <v>14</v>
      </c>
      <c r="AD14" s="25" t="s">
        <v>14</v>
      </c>
      <c r="AE14" s="25" t="s">
        <v>14</v>
      </c>
      <c r="AF14" s="25" t="s">
        <v>14</v>
      </c>
      <c r="AG14" s="25" t="s">
        <v>14</v>
      </c>
      <c r="AH14" s="25" t="s">
        <v>14</v>
      </c>
      <c r="AI14" s="25" t="s">
        <v>14</v>
      </c>
      <c r="AJ14" s="25" t="s">
        <v>14</v>
      </c>
      <c r="AK14" s="25" t="s">
        <v>14</v>
      </c>
      <c r="AL14" s="25" t="s">
        <v>14</v>
      </c>
      <c r="AM14" s="25" t="s">
        <v>14</v>
      </c>
      <c r="AN14" s="25" t="s">
        <v>14</v>
      </c>
      <c r="AO14" s="25" t="s">
        <v>14</v>
      </c>
      <c r="AP14" s="25" t="s">
        <v>14</v>
      </c>
      <c r="AQ14" s="25" t="s">
        <v>14</v>
      </c>
      <c r="AR14" s="25" t="s">
        <v>14</v>
      </c>
      <c r="AS14" s="25" t="s">
        <v>14</v>
      </c>
      <c r="AT14" s="25" t="s">
        <v>14</v>
      </c>
      <c r="AU14" s="25" t="s">
        <v>14</v>
      </c>
    </row>
    <row r="15" spans="1:47" ht="13.5" customHeight="1" thickTop="1">
      <c r="A15" s="68" t="s">
        <v>16</v>
      </c>
      <c r="B15" s="21" t="s">
        <v>4</v>
      </c>
      <c r="C15" s="26">
        <f>C10*12%/10</f>
        <v>8.6052</v>
      </c>
      <c r="D15" s="26">
        <f>D10*10%/10</f>
        <v>7.945</v>
      </c>
      <c r="E15" s="26">
        <f>E10*10%/10</f>
        <v>0.6140000000000001</v>
      </c>
      <c r="F15" s="26">
        <f>F10*10%/10</f>
        <v>0.6060000000000001</v>
      </c>
      <c r="G15" s="26">
        <f>G10*10%/10</f>
        <v>0.603</v>
      </c>
      <c r="H15" s="26">
        <f>H10*10%/10</f>
        <v>0.6210000000000001</v>
      </c>
      <c r="I15" s="26">
        <f>I10*10%/10</f>
        <v>3.522</v>
      </c>
      <c r="J15" s="26">
        <f>J10*11%/10</f>
        <v>5.2316</v>
      </c>
      <c r="K15" s="26">
        <f>K10*11%/10</f>
        <v>6.1314</v>
      </c>
      <c r="L15" s="26">
        <f>L10*10%/10</f>
        <v>1.334</v>
      </c>
      <c r="M15" s="26">
        <f>M10*12%/10</f>
        <v>9.3708</v>
      </c>
      <c r="N15" s="26">
        <f>N10*12%/10</f>
        <v>5.102399999999999</v>
      </c>
      <c r="O15" s="26">
        <f>O10*8%/10</f>
        <v>0.4368</v>
      </c>
      <c r="P15" s="26">
        <f>P10*12%/10</f>
        <v>6.2448</v>
      </c>
      <c r="Q15" s="26">
        <f>Q10*12%/10</f>
        <v>0.8004</v>
      </c>
      <c r="R15" s="26">
        <f>R10*8%/10</f>
        <v>2.0184</v>
      </c>
      <c r="S15" s="26">
        <f aca="true" t="shared" si="9" ref="S15:AH15">S10*8%/10</f>
        <v>4.932</v>
      </c>
      <c r="T15" s="26">
        <f t="shared" si="9"/>
        <v>4.864800000000001</v>
      </c>
      <c r="U15" s="26">
        <f t="shared" si="9"/>
        <v>2.7552</v>
      </c>
      <c r="V15" s="26">
        <f t="shared" si="9"/>
        <v>5.798399999999999</v>
      </c>
      <c r="W15" s="26">
        <f t="shared" si="9"/>
        <v>3.1416</v>
      </c>
      <c r="X15" s="26">
        <f t="shared" si="9"/>
        <v>2.6648000000000005</v>
      </c>
      <c r="Y15" s="26">
        <f t="shared" si="9"/>
        <v>0.5016</v>
      </c>
      <c r="Z15" s="26">
        <f t="shared" si="9"/>
        <v>2.7224</v>
      </c>
      <c r="AA15" s="26">
        <f t="shared" si="9"/>
        <v>5.7223999999999995</v>
      </c>
      <c r="AB15" s="26">
        <f t="shared" si="9"/>
        <v>4.724</v>
      </c>
      <c r="AC15" s="26">
        <f t="shared" si="9"/>
        <v>3.7520000000000002</v>
      </c>
      <c r="AD15" s="26">
        <f t="shared" si="9"/>
        <v>5.752000000000001</v>
      </c>
      <c r="AE15" s="26">
        <f t="shared" si="9"/>
        <v>4.2143999999999995</v>
      </c>
      <c r="AF15" s="26">
        <f t="shared" si="9"/>
        <v>6.969600000000002</v>
      </c>
      <c r="AG15" s="26">
        <f t="shared" si="9"/>
        <v>0.6192</v>
      </c>
      <c r="AH15" s="26">
        <f t="shared" si="9"/>
        <v>0.372</v>
      </c>
      <c r="AI15" s="26">
        <f aca="true" t="shared" si="10" ref="AI15:AU15">AI10*8%/10</f>
        <v>4.3872</v>
      </c>
      <c r="AJ15" s="26">
        <f t="shared" si="10"/>
        <v>4.4816</v>
      </c>
      <c r="AK15" s="26">
        <f t="shared" si="10"/>
        <v>4.7463999999999995</v>
      </c>
      <c r="AL15" s="26">
        <f t="shared" si="10"/>
        <v>4.7768</v>
      </c>
      <c r="AM15" s="26">
        <f t="shared" si="10"/>
        <v>4.8608</v>
      </c>
      <c r="AN15" s="26">
        <f t="shared" si="10"/>
        <v>4.7303999999999995</v>
      </c>
      <c r="AO15" s="26">
        <f t="shared" si="10"/>
        <v>3.8912</v>
      </c>
      <c r="AP15" s="26">
        <f t="shared" si="10"/>
        <v>4.3864</v>
      </c>
      <c r="AQ15" s="26">
        <f t="shared" si="10"/>
        <v>3.7560000000000002</v>
      </c>
      <c r="AR15" s="26">
        <f t="shared" si="10"/>
        <v>4.1576</v>
      </c>
      <c r="AS15" s="26">
        <f t="shared" si="10"/>
        <v>5.2112</v>
      </c>
      <c r="AT15" s="26">
        <f t="shared" si="10"/>
        <v>5.92</v>
      </c>
      <c r="AU15" s="26">
        <f t="shared" si="10"/>
        <v>4.894399999999999</v>
      </c>
    </row>
    <row r="16" spans="1:47" ht="13.5" customHeight="1">
      <c r="A16" s="69"/>
      <c r="B16" s="16" t="s">
        <v>13</v>
      </c>
      <c r="C16" s="27">
        <f aca="true" t="shared" si="11" ref="C16:N16">2281.73*C15</f>
        <v>19634.742996</v>
      </c>
      <c r="D16" s="27">
        <f t="shared" si="11"/>
        <v>18128.34485</v>
      </c>
      <c r="E16" s="27">
        <f t="shared" si="11"/>
        <v>1400.9822200000003</v>
      </c>
      <c r="F16" s="27">
        <f t="shared" si="11"/>
        <v>1382.7283800000002</v>
      </c>
      <c r="G16" s="27">
        <f t="shared" si="11"/>
        <v>1375.88319</v>
      </c>
      <c r="H16" s="27">
        <f t="shared" si="11"/>
        <v>1416.9543300000003</v>
      </c>
      <c r="I16" s="27">
        <f t="shared" si="11"/>
        <v>8036.25306</v>
      </c>
      <c r="J16" s="27">
        <f t="shared" si="11"/>
        <v>11937.098668</v>
      </c>
      <c r="K16" s="27">
        <f t="shared" si="11"/>
        <v>13990.199322</v>
      </c>
      <c r="L16" s="27">
        <f t="shared" si="11"/>
        <v>3043.82782</v>
      </c>
      <c r="M16" s="27">
        <f t="shared" si="11"/>
        <v>21381.635484</v>
      </c>
      <c r="N16" s="27">
        <f t="shared" si="11"/>
        <v>11642.299151999998</v>
      </c>
      <c r="O16" s="27">
        <f>2281.73*O15</f>
        <v>996.659664</v>
      </c>
      <c r="P16" s="27">
        <f>2281.73*P15</f>
        <v>14248.947504</v>
      </c>
      <c r="Q16" s="27">
        <f>2281.73*Q15</f>
        <v>1826.2966920000001</v>
      </c>
      <c r="R16" s="27">
        <f>2281.73*R15</f>
        <v>4605.443832000001</v>
      </c>
      <c r="S16" s="27">
        <f aca="true" t="shared" si="12" ref="S16:AH16">2281.73*S15</f>
        <v>11253.49236</v>
      </c>
      <c r="T16" s="27">
        <f t="shared" si="12"/>
        <v>11100.160104000002</v>
      </c>
      <c r="U16" s="27">
        <f t="shared" si="12"/>
        <v>6286.622496</v>
      </c>
      <c r="V16" s="27">
        <f t="shared" si="12"/>
        <v>13230.383231999998</v>
      </c>
      <c r="W16" s="27">
        <f t="shared" si="12"/>
        <v>7168.2829679999995</v>
      </c>
      <c r="X16" s="27">
        <f t="shared" si="12"/>
        <v>6080.354104000001</v>
      </c>
      <c r="Y16" s="27">
        <f t="shared" si="12"/>
        <v>1144.5157680000002</v>
      </c>
      <c r="Z16" s="27">
        <f t="shared" si="12"/>
        <v>6211.781752</v>
      </c>
      <c r="AA16" s="27">
        <f t="shared" si="12"/>
        <v>13056.971752</v>
      </c>
      <c r="AB16" s="27">
        <f t="shared" si="12"/>
        <v>10778.892520000001</v>
      </c>
      <c r="AC16" s="27">
        <f t="shared" si="12"/>
        <v>8561.05096</v>
      </c>
      <c r="AD16" s="27">
        <f t="shared" si="12"/>
        <v>13124.510960000001</v>
      </c>
      <c r="AE16" s="27">
        <f t="shared" si="12"/>
        <v>9616.122911999999</v>
      </c>
      <c r="AF16" s="27">
        <f t="shared" si="12"/>
        <v>15902.745408000004</v>
      </c>
      <c r="AG16" s="27">
        <f t="shared" si="12"/>
        <v>1412.847216</v>
      </c>
      <c r="AH16" s="27">
        <f t="shared" si="12"/>
        <v>848.80356</v>
      </c>
      <c r="AI16" s="27">
        <f aca="true" t="shared" si="13" ref="AI16:AU16">2281.73*AI15</f>
        <v>10010.405856</v>
      </c>
      <c r="AJ16" s="27">
        <f t="shared" si="13"/>
        <v>10225.801168</v>
      </c>
      <c r="AK16" s="27">
        <f t="shared" si="13"/>
        <v>10830.003271999998</v>
      </c>
      <c r="AL16" s="27">
        <f t="shared" si="13"/>
        <v>10899.367864</v>
      </c>
      <c r="AM16" s="27">
        <f t="shared" si="13"/>
        <v>11091.033184</v>
      </c>
      <c r="AN16" s="27">
        <f t="shared" si="13"/>
        <v>10793.495592</v>
      </c>
      <c r="AO16" s="27">
        <f t="shared" si="13"/>
        <v>8878.667776</v>
      </c>
      <c r="AP16" s="27">
        <f t="shared" si="13"/>
        <v>10008.580472</v>
      </c>
      <c r="AQ16" s="27">
        <f t="shared" si="13"/>
        <v>8570.177880000001</v>
      </c>
      <c r="AR16" s="27">
        <f t="shared" si="13"/>
        <v>9486.520648000002</v>
      </c>
      <c r="AS16" s="27">
        <f t="shared" si="13"/>
        <v>11890.551376</v>
      </c>
      <c r="AT16" s="27">
        <f t="shared" si="13"/>
        <v>13507.8416</v>
      </c>
      <c r="AU16" s="27">
        <f t="shared" si="13"/>
        <v>11167.699311999999</v>
      </c>
    </row>
    <row r="17" spans="1:47" ht="13.5" customHeight="1">
      <c r="A17" s="69"/>
      <c r="B17" s="16" t="s">
        <v>2</v>
      </c>
      <c r="C17" s="27">
        <f aca="true" t="shared" si="14" ref="C17:N17">C16/C9/12</f>
        <v>2.28173</v>
      </c>
      <c r="D17" s="27">
        <f t="shared" si="14"/>
        <v>1.901441666666667</v>
      </c>
      <c r="E17" s="27">
        <f t="shared" si="14"/>
        <v>1.9014416666666671</v>
      </c>
      <c r="F17" s="27">
        <f t="shared" si="14"/>
        <v>1.901441666666667</v>
      </c>
      <c r="G17" s="27">
        <f t="shared" si="14"/>
        <v>1.901441666666667</v>
      </c>
      <c r="H17" s="27">
        <f t="shared" si="14"/>
        <v>1.901441666666667</v>
      </c>
      <c r="I17" s="27">
        <f t="shared" si="14"/>
        <v>1.9014416666666667</v>
      </c>
      <c r="J17" s="27">
        <f t="shared" si="14"/>
        <v>2.0915858333333333</v>
      </c>
      <c r="K17" s="27">
        <f t="shared" si="14"/>
        <v>2.0915858333333337</v>
      </c>
      <c r="L17" s="27">
        <f t="shared" si="14"/>
        <v>1.9014416666666667</v>
      </c>
      <c r="M17" s="27">
        <f t="shared" si="14"/>
        <v>2.28173</v>
      </c>
      <c r="N17" s="27">
        <f t="shared" si="14"/>
        <v>2.2817299999999996</v>
      </c>
      <c r="O17" s="27">
        <f>O16/O9/12</f>
        <v>1.5211533333333334</v>
      </c>
      <c r="P17" s="27">
        <f>P16/P9/12</f>
        <v>2.28173</v>
      </c>
      <c r="Q17" s="27">
        <f>Q16/Q9/12</f>
        <v>2.28173</v>
      </c>
      <c r="R17" s="27">
        <f>R16/R9/12</f>
        <v>1.5211533333333336</v>
      </c>
      <c r="S17" s="27">
        <f aca="true" t="shared" si="15" ref="S17:AH17">S16/S9/12</f>
        <v>1.5211533333333334</v>
      </c>
      <c r="T17" s="27">
        <f t="shared" si="15"/>
        <v>1.5211533333333336</v>
      </c>
      <c r="U17" s="27">
        <f t="shared" si="15"/>
        <v>1.5211533333333334</v>
      </c>
      <c r="V17" s="27">
        <f t="shared" si="15"/>
        <v>1.5211533333333334</v>
      </c>
      <c r="W17" s="27">
        <f t="shared" si="15"/>
        <v>1.5211533333333334</v>
      </c>
      <c r="X17" s="27">
        <f t="shared" si="15"/>
        <v>1.5211533333333334</v>
      </c>
      <c r="Y17" s="27">
        <f t="shared" si="15"/>
        <v>1.5211533333333336</v>
      </c>
      <c r="Z17" s="27">
        <f t="shared" si="15"/>
        <v>1.5211533333333334</v>
      </c>
      <c r="AA17" s="27">
        <f t="shared" si="15"/>
        <v>1.5211533333333334</v>
      </c>
      <c r="AB17" s="27">
        <f t="shared" si="15"/>
        <v>1.5211533333333336</v>
      </c>
      <c r="AC17" s="27">
        <f t="shared" si="15"/>
        <v>1.5211533333333334</v>
      </c>
      <c r="AD17" s="27">
        <f t="shared" si="15"/>
        <v>1.5211533333333334</v>
      </c>
      <c r="AE17" s="27">
        <f t="shared" si="15"/>
        <v>1.5211533333333334</v>
      </c>
      <c r="AF17" s="27">
        <f t="shared" si="15"/>
        <v>1.5211533333333336</v>
      </c>
      <c r="AG17" s="27">
        <f t="shared" si="15"/>
        <v>1.5211533333333331</v>
      </c>
      <c r="AH17" s="27">
        <f t="shared" si="15"/>
        <v>1.5211533333333334</v>
      </c>
      <c r="AI17" s="27">
        <f aca="true" t="shared" si="16" ref="AI17:AU17">AI16/AI9/12</f>
        <v>1.5211533333333334</v>
      </c>
      <c r="AJ17" s="27">
        <f t="shared" si="16"/>
        <v>1.5211533333333331</v>
      </c>
      <c r="AK17" s="27">
        <f t="shared" si="16"/>
        <v>1.5211533333333331</v>
      </c>
      <c r="AL17" s="27">
        <f t="shared" si="16"/>
        <v>1.5211533333333334</v>
      </c>
      <c r="AM17" s="27">
        <f t="shared" si="16"/>
        <v>1.5211533333333334</v>
      </c>
      <c r="AN17" s="27">
        <f t="shared" si="16"/>
        <v>1.5211533333333334</v>
      </c>
      <c r="AO17" s="27">
        <f t="shared" si="16"/>
        <v>1.5211533333333334</v>
      </c>
      <c r="AP17" s="27">
        <f t="shared" si="16"/>
        <v>1.5211533333333334</v>
      </c>
      <c r="AQ17" s="27">
        <f t="shared" si="16"/>
        <v>1.5211533333333336</v>
      </c>
      <c r="AR17" s="27">
        <f t="shared" si="16"/>
        <v>1.5211533333333334</v>
      </c>
      <c r="AS17" s="27">
        <f t="shared" si="16"/>
        <v>1.5211533333333334</v>
      </c>
      <c r="AT17" s="27">
        <f t="shared" si="16"/>
        <v>1.5211533333333334</v>
      </c>
      <c r="AU17" s="27">
        <f t="shared" si="16"/>
        <v>1.5211533333333334</v>
      </c>
    </row>
    <row r="18" spans="1:47" ht="13.5" customHeight="1" thickBot="1">
      <c r="A18" s="70"/>
      <c r="B18" s="18" t="s">
        <v>0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25" t="s">
        <v>14</v>
      </c>
      <c r="J18" s="25" t="s">
        <v>14</v>
      </c>
      <c r="K18" s="25" t="s">
        <v>14</v>
      </c>
      <c r="L18" s="25" t="s">
        <v>14</v>
      </c>
      <c r="M18" s="25" t="s">
        <v>14</v>
      </c>
      <c r="N18" s="25" t="s">
        <v>14</v>
      </c>
      <c r="O18" s="25" t="s">
        <v>14</v>
      </c>
      <c r="P18" s="25" t="s">
        <v>14</v>
      </c>
      <c r="Q18" s="25" t="s">
        <v>14</v>
      </c>
      <c r="R18" s="25" t="s">
        <v>14</v>
      </c>
      <c r="S18" s="25" t="s">
        <v>23</v>
      </c>
      <c r="T18" s="25" t="s">
        <v>24</v>
      </c>
      <c r="U18" s="25" t="s">
        <v>25</v>
      </c>
      <c r="V18" s="25" t="s">
        <v>26</v>
      </c>
      <c r="W18" s="25" t="s">
        <v>35</v>
      </c>
      <c r="X18" s="25" t="s">
        <v>36</v>
      </c>
      <c r="Y18" s="25" t="s">
        <v>37</v>
      </c>
      <c r="Z18" s="25" t="s">
        <v>38</v>
      </c>
      <c r="AA18" s="25" t="s">
        <v>39</v>
      </c>
      <c r="AB18" s="25" t="s">
        <v>40</v>
      </c>
      <c r="AC18" s="25" t="s">
        <v>41</v>
      </c>
      <c r="AD18" s="25" t="s">
        <v>42</v>
      </c>
      <c r="AE18" s="25" t="s">
        <v>43</v>
      </c>
      <c r="AF18" s="25" t="s">
        <v>44</v>
      </c>
      <c r="AG18" s="25" t="s">
        <v>45</v>
      </c>
      <c r="AH18" s="25" t="s">
        <v>46</v>
      </c>
      <c r="AI18" s="25" t="s">
        <v>47</v>
      </c>
      <c r="AJ18" s="25" t="s">
        <v>48</v>
      </c>
      <c r="AK18" s="25" t="s">
        <v>49</v>
      </c>
      <c r="AL18" s="25" t="s">
        <v>50</v>
      </c>
      <c r="AM18" s="25" t="s">
        <v>51</v>
      </c>
      <c r="AN18" s="25" t="s">
        <v>52</v>
      </c>
      <c r="AO18" s="25" t="s">
        <v>53</v>
      </c>
      <c r="AP18" s="25" t="s">
        <v>54</v>
      </c>
      <c r="AQ18" s="25" t="s">
        <v>96</v>
      </c>
      <c r="AR18" s="25" t="s">
        <v>97</v>
      </c>
      <c r="AS18" s="25" t="s">
        <v>98</v>
      </c>
      <c r="AT18" s="25" t="s">
        <v>99</v>
      </c>
      <c r="AU18" s="25" t="s">
        <v>100</v>
      </c>
    </row>
    <row r="19" spans="1:47" ht="13.5" customHeight="1" thickTop="1">
      <c r="A19" s="68" t="s">
        <v>17</v>
      </c>
      <c r="B19" s="19" t="s">
        <v>11</v>
      </c>
      <c r="C19" s="28">
        <v>627</v>
      </c>
      <c r="D19" s="28">
        <v>378</v>
      </c>
      <c r="E19" s="28">
        <v>84</v>
      </c>
      <c r="F19" s="28">
        <v>83</v>
      </c>
      <c r="G19" s="28">
        <v>83</v>
      </c>
      <c r="H19" s="28">
        <v>85</v>
      </c>
      <c r="I19" s="28">
        <v>320</v>
      </c>
      <c r="J19" s="28">
        <v>374.6</v>
      </c>
      <c r="K19" s="28">
        <v>480</v>
      </c>
      <c r="L19" s="28">
        <v>222.5</v>
      </c>
      <c r="M19" s="28">
        <v>660</v>
      </c>
      <c r="N19" s="28">
        <v>480</v>
      </c>
      <c r="O19" s="28">
        <v>116.2</v>
      </c>
      <c r="P19" s="28">
        <v>397</v>
      </c>
      <c r="Q19" s="28">
        <v>135</v>
      </c>
      <c r="R19" s="28">
        <v>479</v>
      </c>
      <c r="S19" s="28">
        <v>450.5</v>
      </c>
      <c r="T19" s="28">
        <v>484.2</v>
      </c>
      <c r="U19" s="28">
        <v>294.9</v>
      </c>
      <c r="V19" s="28">
        <v>549.9</v>
      </c>
      <c r="W19" s="28">
        <v>322</v>
      </c>
      <c r="X19" s="28">
        <v>307.2</v>
      </c>
      <c r="Y19" s="28">
        <v>90</v>
      </c>
      <c r="Z19" s="28">
        <v>310</v>
      </c>
      <c r="AA19" s="28">
        <v>670</v>
      </c>
      <c r="AB19" s="28">
        <v>490.6</v>
      </c>
      <c r="AC19" s="28">
        <v>370.4</v>
      </c>
      <c r="AD19" s="28">
        <v>635</v>
      </c>
      <c r="AE19" s="28">
        <v>526.8</v>
      </c>
      <c r="AF19" s="28">
        <v>691</v>
      </c>
      <c r="AG19" s="28">
        <v>190</v>
      </c>
      <c r="AH19" s="28">
        <v>87.4</v>
      </c>
      <c r="AI19" s="28">
        <v>490.7</v>
      </c>
      <c r="AJ19" s="28">
        <v>551.2</v>
      </c>
      <c r="AK19" s="28">
        <v>446.4</v>
      </c>
      <c r="AL19" s="28">
        <v>451.4</v>
      </c>
      <c r="AM19" s="28">
        <v>447.8</v>
      </c>
      <c r="AN19" s="28">
        <v>551.2</v>
      </c>
      <c r="AO19" s="28">
        <v>443.2</v>
      </c>
      <c r="AP19" s="28">
        <v>480</v>
      </c>
      <c r="AQ19" s="28">
        <v>480</v>
      </c>
      <c r="AR19" s="28">
        <v>397.4</v>
      </c>
      <c r="AS19" s="28">
        <v>484.1</v>
      </c>
      <c r="AT19" s="28">
        <v>629</v>
      </c>
      <c r="AU19" s="28">
        <v>551</v>
      </c>
    </row>
    <row r="20" spans="1:47" ht="13.5" customHeight="1">
      <c r="A20" s="69"/>
      <c r="B20" s="15" t="s">
        <v>4</v>
      </c>
      <c r="C20" s="29">
        <f>C19*0.08</f>
        <v>50.160000000000004</v>
      </c>
      <c r="D20" s="29">
        <f>D19*0.15</f>
        <v>56.699999999999996</v>
      </c>
      <c r="E20" s="29">
        <f>E19*0.01</f>
        <v>0.84</v>
      </c>
      <c r="F20" s="29">
        <f>F19*0.01</f>
        <v>0.8300000000000001</v>
      </c>
      <c r="G20" s="29">
        <f>G19*0.01</f>
        <v>0.8300000000000001</v>
      </c>
      <c r="H20" s="29">
        <f>H19*0.01</f>
        <v>0.85</v>
      </c>
      <c r="I20" s="29">
        <f>I19*0.08</f>
        <v>25.6</v>
      </c>
      <c r="J20" s="29">
        <f>J19*0.1</f>
        <v>37.46</v>
      </c>
      <c r="K20" s="29">
        <f>K19*0.1</f>
        <v>48</v>
      </c>
      <c r="L20" s="29">
        <f>L19*0.03</f>
        <v>6.675</v>
      </c>
      <c r="M20" s="29">
        <f>M19*0.08</f>
        <v>52.800000000000004</v>
      </c>
      <c r="N20" s="29">
        <f>N19*0.06</f>
        <v>28.799999999999997</v>
      </c>
      <c r="O20" s="29">
        <f>O19*0.01</f>
        <v>1.1620000000000001</v>
      </c>
      <c r="P20" s="29">
        <f>P19*0.1</f>
        <v>39.7</v>
      </c>
      <c r="Q20" s="29">
        <f>Q19*0.01</f>
        <v>1.35</v>
      </c>
      <c r="R20" s="29">
        <f>R19*0.05</f>
        <v>23.950000000000003</v>
      </c>
      <c r="S20" s="29">
        <f>S19*0.13</f>
        <v>58.565000000000005</v>
      </c>
      <c r="T20" s="29">
        <f>T19*0.11</f>
        <v>53.262</v>
      </c>
      <c r="U20" s="29">
        <f>U19*0.12</f>
        <v>35.388</v>
      </c>
      <c r="V20" s="29">
        <f>V19*0.12</f>
        <v>65.988</v>
      </c>
      <c r="W20" s="29">
        <f>W19*0.1</f>
        <v>32.2</v>
      </c>
      <c r="X20" s="29">
        <f>X19*0.1</f>
        <v>30.72</v>
      </c>
      <c r="Y20" s="29">
        <f>Y19*0.01</f>
        <v>0.9</v>
      </c>
      <c r="Z20" s="29">
        <f>Z19*0.1</f>
        <v>31</v>
      </c>
      <c r="AA20" s="29">
        <f>AA19*0.1</f>
        <v>67</v>
      </c>
      <c r="AB20" s="29">
        <f>AB19*0.12</f>
        <v>58.872</v>
      </c>
      <c r="AC20" s="29">
        <f>AC19*0.11</f>
        <v>40.744</v>
      </c>
      <c r="AD20" s="29">
        <f>AD19*0.12</f>
        <v>76.2</v>
      </c>
      <c r="AE20" s="29">
        <f>AE19*0.1</f>
        <v>52.68</v>
      </c>
      <c r="AF20" s="29">
        <f>AF19*0.12</f>
        <v>82.92</v>
      </c>
      <c r="AG20" s="29">
        <f>AG19*0.02</f>
        <v>3.8000000000000003</v>
      </c>
      <c r="AH20" s="29">
        <f>AH19*0.02</f>
        <v>1.7480000000000002</v>
      </c>
      <c r="AI20" s="29">
        <f aca="true" t="shared" si="17" ref="AI20:AU20">AI19*0.11</f>
        <v>53.977</v>
      </c>
      <c r="AJ20" s="29">
        <f t="shared" si="17"/>
        <v>60.632000000000005</v>
      </c>
      <c r="AK20" s="29">
        <f t="shared" si="17"/>
        <v>49.104</v>
      </c>
      <c r="AL20" s="29">
        <f t="shared" si="17"/>
        <v>49.653999999999996</v>
      </c>
      <c r="AM20" s="29">
        <f t="shared" si="17"/>
        <v>49.258</v>
      </c>
      <c r="AN20" s="29">
        <f t="shared" si="17"/>
        <v>60.632000000000005</v>
      </c>
      <c r="AO20" s="29">
        <f t="shared" si="17"/>
        <v>48.752</v>
      </c>
      <c r="AP20" s="29">
        <f t="shared" si="17"/>
        <v>52.8</v>
      </c>
      <c r="AQ20" s="29">
        <f>AQ19*0.08</f>
        <v>38.4</v>
      </c>
      <c r="AR20" s="29">
        <f t="shared" si="17"/>
        <v>43.714</v>
      </c>
      <c r="AS20" s="29">
        <f t="shared" si="17"/>
        <v>53.251000000000005</v>
      </c>
      <c r="AT20" s="29">
        <f t="shared" si="17"/>
        <v>69.19</v>
      </c>
      <c r="AU20" s="29">
        <f t="shared" si="17"/>
        <v>60.61</v>
      </c>
    </row>
    <row r="21" spans="1:47" ht="13.5" customHeight="1">
      <c r="A21" s="69"/>
      <c r="B21" s="16" t="s">
        <v>13</v>
      </c>
      <c r="C21" s="30">
        <f aca="true" t="shared" si="18" ref="C21:N21">445.14*C20</f>
        <v>22328.222400000002</v>
      </c>
      <c r="D21" s="30">
        <f t="shared" si="18"/>
        <v>25239.438</v>
      </c>
      <c r="E21" s="30">
        <f t="shared" si="18"/>
        <v>373.9176</v>
      </c>
      <c r="F21" s="30">
        <f t="shared" si="18"/>
        <v>369.4662</v>
      </c>
      <c r="G21" s="30">
        <f t="shared" si="18"/>
        <v>369.4662</v>
      </c>
      <c r="H21" s="30">
        <f t="shared" si="18"/>
        <v>378.36899999999997</v>
      </c>
      <c r="I21" s="30">
        <f t="shared" si="18"/>
        <v>11395.584</v>
      </c>
      <c r="J21" s="30">
        <f t="shared" si="18"/>
        <v>16674.9444</v>
      </c>
      <c r="K21" s="30">
        <f t="shared" si="18"/>
        <v>21366.72</v>
      </c>
      <c r="L21" s="30">
        <f t="shared" si="18"/>
        <v>2971.3095</v>
      </c>
      <c r="M21" s="30">
        <f t="shared" si="18"/>
        <v>23503.392</v>
      </c>
      <c r="N21" s="30">
        <f t="shared" si="18"/>
        <v>12820.032</v>
      </c>
      <c r="O21" s="30">
        <f>445.14*O20</f>
        <v>517.25268</v>
      </c>
      <c r="P21" s="30">
        <f>445.14*P20</f>
        <v>17672.058</v>
      </c>
      <c r="Q21" s="30">
        <f>445.14*Q20</f>
        <v>600.939</v>
      </c>
      <c r="R21" s="30">
        <f>445.14*R20</f>
        <v>10661.103000000001</v>
      </c>
      <c r="S21" s="30">
        <f aca="true" t="shared" si="19" ref="S21:AH21">445.14*S20</f>
        <v>26069.6241</v>
      </c>
      <c r="T21" s="30">
        <f t="shared" si="19"/>
        <v>23709.04668</v>
      </c>
      <c r="U21" s="30">
        <f t="shared" si="19"/>
        <v>15752.614319999999</v>
      </c>
      <c r="V21" s="30">
        <f t="shared" si="19"/>
        <v>29373.89832</v>
      </c>
      <c r="W21" s="30">
        <f t="shared" si="19"/>
        <v>14333.508000000002</v>
      </c>
      <c r="X21" s="30">
        <f t="shared" si="19"/>
        <v>13674.700799999999</v>
      </c>
      <c r="Y21" s="30">
        <f t="shared" si="19"/>
        <v>400.626</v>
      </c>
      <c r="Z21" s="30">
        <f t="shared" si="19"/>
        <v>13799.34</v>
      </c>
      <c r="AA21" s="30">
        <f t="shared" si="19"/>
        <v>29824.379999999997</v>
      </c>
      <c r="AB21" s="30">
        <f t="shared" si="19"/>
        <v>26206.28208</v>
      </c>
      <c r="AC21" s="30">
        <f t="shared" si="19"/>
        <v>18136.78416</v>
      </c>
      <c r="AD21" s="30">
        <f t="shared" si="19"/>
        <v>33919.668</v>
      </c>
      <c r="AE21" s="30">
        <f t="shared" si="19"/>
        <v>23449.9752</v>
      </c>
      <c r="AF21" s="30">
        <f t="shared" si="19"/>
        <v>36911.0088</v>
      </c>
      <c r="AG21" s="30">
        <f t="shared" si="19"/>
        <v>1691.5320000000002</v>
      </c>
      <c r="AH21" s="30">
        <f t="shared" si="19"/>
        <v>778.10472</v>
      </c>
      <c r="AI21" s="30">
        <f aca="true" t="shared" si="20" ref="AI21:AU21">445.14*AI20</f>
        <v>24027.32178</v>
      </c>
      <c r="AJ21" s="30">
        <f t="shared" si="20"/>
        <v>26989.72848</v>
      </c>
      <c r="AK21" s="30">
        <f t="shared" si="20"/>
        <v>21858.15456</v>
      </c>
      <c r="AL21" s="30">
        <f t="shared" si="20"/>
        <v>22102.981559999997</v>
      </c>
      <c r="AM21" s="30">
        <f t="shared" si="20"/>
        <v>21926.70612</v>
      </c>
      <c r="AN21" s="30">
        <f t="shared" si="20"/>
        <v>26989.72848</v>
      </c>
      <c r="AO21" s="30">
        <f t="shared" si="20"/>
        <v>21701.46528</v>
      </c>
      <c r="AP21" s="30">
        <f t="shared" si="20"/>
        <v>23503.392</v>
      </c>
      <c r="AQ21" s="30">
        <f t="shared" si="20"/>
        <v>17093.376</v>
      </c>
      <c r="AR21" s="30">
        <f t="shared" si="20"/>
        <v>19458.84996</v>
      </c>
      <c r="AS21" s="30">
        <f t="shared" si="20"/>
        <v>23704.15014</v>
      </c>
      <c r="AT21" s="30">
        <f t="shared" si="20"/>
        <v>30799.236599999997</v>
      </c>
      <c r="AU21" s="30">
        <f t="shared" si="20"/>
        <v>26979.9354</v>
      </c>
    </row>
    <row r="22" spans="1:47" ht="13.5" customHeight="1">
      <c r="A22" s="69"/>
      <c r="B22" s="16" t="s">
        <v>2</v>
      </c>
      <c r="C22" s="27">
        <f aca="true" t="shared" si="21" ref="C22:N22">C21/C9/12</f>
        <v>2.5947360200808816</v>
      </c>
      <c r="D22" s="27">
        <f t="shared" si="21"/>
        <v>2.6473083700440525</v>
      </c>
      <c r="E22" s="27">
        <f t="shared" si="21"/>
        <v>0.5074885993485342</v>
      </c>
      <c r="F22" s="27">
        <f t="shared" si="21"/>
        <v>0.5080668316831684</v>
      </c>
      <c r="G22" s="27">
        <f t="shared" si="21"/>
        <v>0.5105945273631841</v>
      </c>
      <c r="H22" s="27">
        <f t="shared" si="21"/>
        <v>0.5077415458937198</v>
      </c>
      <c r="I22" s="27">
        <f t="shared" si="21"/>
        <v>2.6962862010221467</v>
      </c>
      <c r="J22" s="27">
        <f t="shared" si="21"/>
        <v>2.9217382253994955</v>
      </c>
      <c r="K22" s="27">
        <f t="shared" si="21"/>
        <v>3.194402583423036</v>
      </c>
      <c r="L22" s="27">
        <f t="shared" si="21"/>
        <v>1.8561403673163417</v>
      </c>
      <c r="M22" s="27">
        <f t="shared" si="21"/>
        <v>2.5081521321552054</v>
      </c>
      <c r="N22" s="27">
        <f t="shared" si="21"/>
        <v>2.512549388523048</v>
      </c>
      <c r="O22" s="27">
        <f>O21/O9/12</f>
        <v>0.7894576923076925</v>
      </c>
      <c r="P22" s="27">
        <f>P21/P9/12</f>
        <v>2.8298837432744044</v>
      </c>
      <c r="Q22" s="27">
        <f>Q21/Q9/12</f>
        <v>0.7507983508245877</v>
      </c>
      <c r="R22" s="27">
        <f>R21/R9/12</f>
        <v>3.521304994054697</v>
      </c>
      <c r="S22" s="27">
        <f aca="true" t="shared" si="22" ref="S22:AH22">S21/S9/12</f>
        <v>3.523874574209246</v>
      </c>
      <c r="T22" s="27">
        <f t="shared" si="22"/>
        <v>3.2490608288110505</v>
      </c>
      <c r="U22" s="27">
        <f t="shared" si="22"/>
        <v>3.81160818815331</v>
      </c>
      <c r="V22" s="27">
        <f t="shared" si="22"/>
        <v>3.3772418046357617</v>
      </c>
      <c r="W22" s="27">
        <f t="shared" si="22"/>
        <v>3.041657754010696</v>
      </c>
      <c r="X22" s="27">
        <f t="shared" si="22"/>
        <v>3.421069948964275</v>
      </c>
      <c r="Y22" s="27">
        <f t="shared" si="22"/>
        <v>0.5324641148325359</v>
      </c>
      <c r="Z22" s="27">
        <f t="shared" si="22"/>
        <v>3.3792095210108726</v>
      </c>
      <c r="AA22" s="27">
        <f t="shared" si="22"/>
        <v>3.4745771005172656</v>
      </c>
      <c r="AB22" s="27">
        <f t="shared" si="22"/>
        <v>3.6983181033022863</v>
      </c>
      <c r="AC22" s="27">
        <f t="shared" si="22"/>
        <v>3.222598464818763</v>
      </c>
      <c r="AD22" s="27">
        <f t="shared" si="22"/>
        <v>3.931347705146036</v>
      </c>
      <c r="AE22" s="27">
        <f t="shared" si="22"/>
        <v>3.7095000000000002</v>
      </c>
      <c r="AF22" s="27">
        <f t="shared" si="22"/>
        <v>3.5306673553719006</v>
      </c>
      <c r="AG22" s="27">
        <f t="shared" si="22"/>
        <v>1.821201550387597</v>
      </c>
      <c r="AH22" s="27">
        <f t="shared" si="22"/>
        <v>1.3944529032258064</v>
      </c>
      <c r="AI22" s="27">
        <f aca="true" t="shared" si="23" ref="AI22:AU22">AI21/AI9/12</f>
        <v>3.6511247538293214</v>
      </c>
      <c r="AJ22" s="27">
        <f t="shared" si="23"/>
        <v>4.014894751874331</v>
      </c>
      <c r="AK22" s="27">
        <f t="shared" si="23"/>
        <v>3.0701380077532447</v>
      </c>
      <c r="AL22" s="27">
        <f t="shared" si="23"/>
        <v>3.0847682632724833</v>
      </c>
      <c r="AM22" s="27">
        <f t="shared" si="23"/>
        <v>3.007283591178407</v>
      </c>
      <c r="AN22" s="27">
        <f t="shared" si="23"/>
        <v>3.8037274479959415</v>
      </c>
      <c r="AO22" s="27">
        <f t="shared" si="23"/>
        <v>3.7180416118421054</v>
      </c>
      <c r="AP22" s="27">
        <f t="shared" si="23"/>
        <v>3.57216122560642</v>
      </c>
      <c r="AQ22" s="27">
        <f t="shared" si="23"/>
        <v>3.033968051118211</v>
      </c>
      <c r="AR22" s="27">
        <f t="shared" si="23"/>
        <v>3.1202055609005193</v>
      </c>
      <c r="AS22" s="27">
        <f t="shared" si="23"/>
        <v>3.032462150752226</v>
      </c>
      <c r="AT22" s="27">
        <f t="shared" si="23"/>
        <v>3.4683824999999993</v>
      </c>
      <c r="AU22" s="27">
        <f t="shared" si="23"/>
        <v>3.6749394409937888</v>
      </c>
    </row>
    <row r="23" spans="1:47" ht="13.5" customHeight="1" thickBot="1">
      <c r="A23" s="70"/>
      <c r="B23" s="18" t="s">
        <v>0</v>
      </c>
      <c r="C23" s="25" t="s">
        <v>21</v>
      </c>
      <c r="D23" s="25" t="s">
        <v>21</v>
      </c>
      <c r="E23" s="25" t="s">
        <v>21</v>
      </c>
      <c r="F23" s="25" t="s">
        <v>21</v>
      </c>
      <c r="G23" s="25" t="s">
        <v>21</v>
      </c>
      <c r="H23" s="25" t="s">
        <v>21</v>
      </c>
      <c r="I23" s="25" t="s">
        <v>21</v>
      </c>
      <c r="J23" s="25" t="s">
        <v>21</v>
      </c>
      <c r="K23" s="25" t="s">
        <v>21</v>
      </c>
      <c r="L23" s="25" t="s">
        <v>21</v>
      </c>
      <c r="M23" s="25" t="s">
        <v>21</v>
      </c>
      <c r="N23" s="25" t="s">
        <v>14</v>
      </c>
      <c r="O23" s="25" t="s">
        <v>14</v>
      </c>
      <c r="P23" s="25" t="s">
        <v>14</v>
      </c>
      <c r="Q23" s="25" t="s">
        <v>14</v>
      </c>
      <c r="R23" s="25" t="s">
        <v>14</v>
      </c>
      <c r="S23" s="25" t="s">
        <v>14</v>
      </c>
      <c r="T23" s="25" t="s">
        <v>14</v>
      </c>
      <c r="U23" s="25" t="s">
        <v>14</v>
      </c>
      <c r="V23" s="25" t="s">
        <v>14</v>
      </c>
      <c r="W23" s="25" t="s">
        <v>14</v>
      </c>
      <c r="X23" s="25" t="s">
        <v>14</v>
      </c>
      <c r="Y23" s="25" t="s">
        <v>14</v>
      </c>
      <c r="Z23" s="25" t="s">
        <v>14</v>
      </c>
      <c r="AA23" s="25" t="s">
        <v>14</v>
      </c>
      <c r="AB23" s="25" t="s">
        <v>14</v>
      </c>
      <c r="AC23" s="25" t="s">
        <v>14</v>
      </c>
      <c r="AD23" s="25" t="s">
        <v>14</v>
      </c>
      <c r="AE23" s="25" t="s">
        <v>14</v>
      </c>
      <c r="AF23" s="25" t="s">
        <v>14</v>
      </c>
      <c r="AG23" s="25" t="s">
        <v>14</v>
      </c>
      <c r="AH23" s="25" t="s">
        <v>14</v>
      </c>
      <c r="AI23" s="25" t="s">
        <v>14</v>
      </c>
      <c r="AJ23" s="25" t="s">
        <v>14</v>
      </c>
      <c r="AK23" s="25" t="s">
        <v>14</v>
      </c>
      <c r="AL23" s="25" t="s">
        <v>14</v>
      </c>
      <c r="AM23" s="25" t="s">
        <v>14</v>
      </c>
      <c r="AN23" s="25" t="s">
        <v>14</v>
      </c>
      <c r="AO23" s="25" t="s">
        <v>14</v>
      </c>
      <c r="AP23" s="25" t="s">
        <v>14</v>
      </c>
      <c r="AQ23" s="25" t="s">
        <v>14</v>
      </c>
      <c r="AR23" s="25" t="s">
        <v>14</v>
      </c>
      <c r="AS23" s="25" t="s">
        <v>14</v>
      </c>
      <c r="AT23" s="25" t="s">
        <v>14</v>
      </c>
      <c r="AU23" s="25" t="s">
        <v>14</v>
      </c>
    </row>
    <row r="24" spans="1:47" ht="13.5" customHeight="1" thickTop="1">
      <c r="A24" s="64" t="s">
        <v>18</v>
      </c>
      <c r="B24" s="17" t="s">
        <v>4</v>
      </c>
      <c r="C24" s="31">
        <f>C10*0.25%</f>
        <v>1.79275</v>
      </c>
      <c r="D24" s="31">
        <f aca="true" t="shared" si="24" ref="D24:AH24">D10*0.25%</f>
        <v>1.98625</v>
      </c>
      <c r="E24" s="31">
        <f t="shared" si="24"/>
        <v>0.1535</v>
      </c>
      <c r="F24" s="31">
        <f t="shared" si="24"/>
        <v>0.1515</v>
      </c>
      <c r="G24" s="31">
        <f t="shared" si="24"/>
        <v>0.15075</v>
      </c>
      <c r="H24" s="31">
        <f t="shared" si="24"/>
        <v>0.15525</v>
      </c>
      <c r="I24" s="31">
        <f t="shared" si="24"/>
        <v>0.8805</v>
      </c>
      <c r="J24" s="31">
        <f t="shared" si="24"/>
        <v>1.189</v>
      </c>
      <c r="K24" s="31">
        <f t="shared" si="24"/>
        <v>1.3935</v>
      </c>
      <c r="L24" s="31">
        <f t="shared" si="24"/>
        <v>0.3335</v>
      </c>
      <c r="M24" s="31">
        <f t="shared" si="24"/>
        <v>1.95225</v>
      </c>
      <c r="N24" s="31">
        <f t="shared" si="24"/>
        <v>1.063</v>
      </c>
      <c r="O24" s="31">
        <f t="shared" si="24"/>
        <v>0.1365</v>
      </c>
      <c r="P24" s="31">
        <f t="shared" si="24"/>
        <v>1.301</v>
      </c>
      <c r="Q24" s="31">
        <f t="shared" si="24"/>
        <v>0.16675</v>
      </c>
      <c r="R24" s="31">
        <f t="shared" si="24"/>
        <v>0.63075</v>
      </c>
      <c r="S24" s="31">
        <f t="shared" si="24"/>
        <v>1.54125</v>
      </c>
      <c r="T24" s="31">
        <f t="shared" si="24"/>
        <v>1.52025</v>
      </c>
      <c r="U24" s="31">
        <f t="shared" si="24"/>
        <v>0.861</v>
      </c>
      <c r="V24" s="31">
        <f t="shared" si="24"/>
        <v>1.8119999999999998</v>
      </c>
      <c r="W24" s="31">
        <f t="shared" si="24"/>
        <v>0.98175</v>
      </c>
      <c r="X24" s="31">
        <f t="shared" si="24"/>
        <v>0.8327500000000001</v>
      </c>
      <c r="Y24" s="31">
        <f t="shared" si="24"/>
        <v>0.15675</v>
      </c>
      <c r="Z24" s="31">
        <f t="shared" si="24"/>
        <v>0.85075</v>
      </c>
      <c r="AA24" s="31">
        <f t="shared" si="24"/>
        <v>1.78825</v>
      </c>
      <c r="AB24" s="31">
        <f t="shared" si="24"/>
        <v>1.47625</v>
      </c>
      <c r="AC24" s="31">
        <f t="shared" si="24"/>
        <v>1.1725</v>
      </c>
      <c r="AD24" s="31">
        <f t="shared" si="24"/>
        <v>1.7975</v>
      </c>
      <c r="AE24" s="31">
        <f t="shared" si="24"/>
        <v>1.317</v>
      </c>
      <c r="AF24" s="31">
        <f t="shared" si="24"/>
        <v>2.1780000000000004</v>
      </c>
      <c r="AG24" s="31">
        <f t="shared" si="24"/>
        <v>0.1935</v>
      </c>
      <c r="AH24" s="31">
        <f t="shared" si="24"/>
        <v>0.11625</v>
      </c>
      <c r="AI24" s="31">
        <f aca="true" t="shared" si="25" ref="AI24:AU24">AI10*0.25%</f>
        <v>1.371</v>
      </c>
      <c r="AJ24" s="31">
        <f t="shared" si="25"/>
        <v>1.4005</v>
      </c>
      <c r="AK24" s="31">
        <f t="shared" si="25"/>
        <v>1.48325</v>
      </c>
      <c r="AL24" s="31">
        <f t="shared" si="25"/>
        <v>1.49275</v>
      </c>
      <c r="AM24" s="31">
        <f t="shared" si="25"/>
        <v>1.5190000000000001</v>
      </c>
      <c r="AN24" s="31">
        <f t="shared" si="25"/>
        <v>1.4782499999999998</v>
      </c>
      <c r="AO24" s="31">
        <f t="shared" si="25"/>
        <v>1.216</v>
      </c>
      <c r="AP24" s="31">
        <f t="shared" si="25"/>
        <v>1.37075</v>
      </c>
      <c r="AQ24" s="31">
        <f t="shared" si="25"/>
        <v>1.17375</v>
      </c>
      <c r="AR24" s="31">
        <f t="shared" si="25"/>
        <v>1.2992500000000002</v>
      </c>
      <c r="AS24" s="31">
        <f t="shared" si="25"/>
        <v>1.6285</v>
      </c>
      <c r="AT24" s="31">
        <f t="shared" si="25"/>
        <v>1.85</v>
      </c>
      <c r="AU24" s="31">
        <f t="shared" si="25"/>
        <v>1.5294999999999999</v>
      </c>
    </row>
    <row r="25" spans="1:47" ht="13.5" customHeight="1">
      <c r="A25" s="65"/>
      <c r="B25" s="14" t="s">
        <v>13</v>
      </c>
      <c r="C25" s="4">
        <f aca="true" t="shared" si="26" ref="C25:N25">71.18*C24</f>
        <v>127.60794500000002</v>
      </c>
      <c r="D25" s="4">
        <f t="shared" si="26"/>
        <v>141.38127500000002</v>
      </c>
      <c r="E25" s="4">
        <f t="shared" si="26"/>
        <v>10.92613</v>
      </c>
      <c r="F25" s="4">
        <f t="shared" si="26"/>
        <v>10.78377</v>
      </c>
      <c r="G25" s="4">
        <f t="shared" si="26"/>
        <v>10.730385</v>
      </c>
      <c r="H25" s="4">
        <f t="shared" si="26"/>
        <v>11.050695000000001</v>
      </c>
      <c r="I25" s="4">
        <f t="shared" si="26"/>
        <v>62.67399</v>
      </c>
      <c r="J25" s="4">
        <f t="shared" si="26"/>
        <v>84.63302000000002</v>
      </c>
      <c r="K25" s="4">
        <f t="shared" si="26"/>
        <v>99.18933000000001</v>
      </c>
      <c r="L25" s="4">
        <f t="shared" si="26"/>
        <v>23.738530000000004</v>
      </c>
      <c r="M25" s="4">
        <f t="shared" si="26"/>
        <v>138.96115500000002</v>
      </c>
      <c r="N25" s="4">
        <f t="shared" si="26"/>
        <v>75.66434000000001</v>
      </c>
      <c r="O25" s="4">
        <f>71.18*O24</f>
        <v>9.716070000000002</v>
      </c>
      <c r="P25" s="4">
        <f>71.18*P24</f>
        <v>92.60518</v>
      </c>
      <c r="Q25" s="4">
        <f>71.18*Q24</f>
        <v>11.869265000000002</v>
      </c>
      <c r="R25" s="4">
        <f>71.18*R24</f>
        <v>44.89678500000001</v>
      </c>
      <c r="S25" s="4">
        <f aca="true" t="shared" si="27" ref="S25:AH25">71.18*S24</f>
        <v>109.70617500000002</v>
      </c>
      <c r="T25" s="4">
        <f t="shared" si="27"/>
        <v>108.21139500000002</v>
      </c>
      <c r="U25" s="4">
        <f t="shared" si="27"/>
        <v>61.28598</v>
      </c>
      <c r="V25" s="4">
        <f t="shared" si="27"/>
        <v>128.97816</v>
      </c>
      <c r="W25" s="4">
        <f t="shared" si="27"/>
        <v>69.880965</v>
      </c>
      <c r="X25" s="4">
        <f t="shared" si="27"/>
        <v>59.275145000000016</v>
      </c>
      <c r="Y25" s="4">
        <f t="shared" si="27"/>
        <v>11.157465000000002</v>
      </c>
      <c r="Z25" s="4">
        <f t="shared" si="27"/>
        <v>60.556385000000006</v>
      </c>
      <c r="AA25" s="4">
        <f t="shared" si="27"/>
        <v>127.28763500000001</v>
      </c>
      <c r="AB25" s="4">
        <f t="shared" si="27"/>
        <v>105.07947500000002</v>
      </c>
      <c r="AC25" s="4">
        <f t="shared" si="27"/>
        <v>83.45855000000002</v>
      </c>
      <c r="AD25" s="4">
        <f t="shared" si="27"/>
        <v>127.94605000000001</v>
      </c>
      <c r="AE25" s="4">
        <f t="shared" si="27"/>
        <v>93.74406</v>
      </c>
      <c r="AF25" s="4">
        <f t="shared" si="27"/>
        <v>155.03004000000004</v>
      </c>
      <c r="AG25" s="4">
        <f t="shared" si="27"/>
        <v>13.773330000000001</v>
      </c>
      <c r="AH25" s="4">
        <f t="shared" si="27"/>
        <v>8.274675000000002</v>
      </c>
      <c r="AI25" s="4">
        <f aca="true" t="shared" si="28" ref="AI25:AU25">71.18*AI24</f>
        <v>97.58778000000001</v>
      </c>
      <c r="AJ25" s="4">
        <f t="shared" si="28"/>
        <v>99.68759000000001</v>
      </c>
      <c r="AK25" s="4">
        <f t="shared" si="28"/>
        <v>105.577735</v>
      </c>
      <c r="AL25" s="4">
        <f t="shared" si="28"/>
        <v>106.25394500000002</v>
      </c>
      <c r="AM25" s="4">
        <f t="shared" si="28"/>
        <v>108.12242000000002</v>
      </c>
      <c r="AN25" s="4">
        <f t="shared" si="28"/>
        <v>105.221835</v>
      </c>
      <c r="AO25" s="4">
        <f t="shared" si="28"/>
        <v>86.55488000000001</v>
      </c>
      <c r="AP25" s="4">
        <f t="shared" si="28"/>
        <v>97.569985</v>
      </c>
      <c r="AQ25" s="4">
        <f t="shared" si="28"/>
        <v>83.54752500000001</v>
      </c>
      <c r="AR25" s="4">
        <f t="shared" si="28"/>
        <v>92.48061500000003</v>
      </c>
      <c r="AS25" s="4">
        <f t="shared" si="28"/>
        <v>115.91663000000001</v>
      </c>
      <c r="AT25" s="4">
        <f t="shared" si="28"/>
        <v>131.68300000000002</v>
      </c>
      <c r="AU25" s="4">
        <f t="shared" si="28"/>
        <v>108.86981</v>
      </c>
    </row>
    <row r="26" spans="1:47" ht="13.5" customHeight="1">
      <c r="A26" s="65"/>
      <c r="B26" s="14" t="s">
        <v>2</v>
      </c>
      <c r="C26" s="4">
        <f aca="true" t="shared" si="29" ref="C26:N26">C25/C9/12</f>
        <v>0.01482916666666667</v>
      </c>
      <c r="D26" s="4">
        <f t="shared" si="29"/>
        <v>0.01482916666666667</v>
      </c>
      <c r="E26" s="4">
        <f t="shared" si="29"/>
        <v>0.01482916666666667</v>
      </c>
      <c r="F26" s="4">
        <f t="shared" si="29"/>
        <v>0.014829166666666666</v>
      </c>
      <c r="G26" s="4">
        <f t="shared" si="29"/>
        <v>0.014829166666666666</v>
      </c>
      <c r="H26" s="4">
        <f t="shared" si="29"/>
        <v>0.01482916666666667</v>
      </c>
      <c r="I26" s="4">
        <f t="shared" si="29"/>
        <v>0.01482916666666667</v>
      </c>
      <c r="J26" s="4">
        <f t="shared" si="29"/>
        <v>0.01482916666666667</v>
      </c>
      <c r="K26" s="4">
        <f t="shared" si="29"/>
        <v>0.01482916666666667</v>
      </c>
      <c r="L26" s="4">
        <f t="shared" si="29"/>
        <v>0.01482916666666667</v>
      </c>
      <c r="M26" s="4">
        <f t="shared" si="29"/>
        <v>0.01482916666666667</v>
      </c>
      <c r="N26" s="4">
        <f t="shared" si="29"/>
        <v>0.01482916666666667</v>
      </c>
      <c r="O26" s="4">
        <f>O25/O9/12</f>
        <v>0.01482916666666667</v>
      </c>
      <c r="P26" s="4">
        <f>P25/P9/12</f>
        <v>0.01482916666666667</v>
      </c>
      <c r="Q26" s="4">
        <f>Q25/Q9/12</f>
        <v>0.01482916666666667</v>
      </c>
      <c r="R26" s="4">
        <f>R25/R9/12</f>
        <v>0.01482916666666667</v>
      </c>
      <c r="S26" s="4">
        <f aca="true" t="shared" si="30" ref="S26:AH26">S25/S9/12</f>
        <v>0.01482916666666667</v>
      </c>
      <c r="T26" s="4">
        <f t="shared" si="30"/>
        <v>0.01482916666666667</v>
      </c>
      <c r="U26" s="4">
        <f t="shared" si="30"/>
        <v>0.01482916666666667</v>
      </c>
      <c r="V26" s="4">
        <f t="shared" si="30"/>
        <v>0.01482916666666667</v>
      </c>
      <c r="W26" s="4">
        <f t="shared" si="30"/>
        <v>0.01482916666666667</v>
      </c>
      <c r="X26" s="4">
        <f t="shared" si="30"/>
        <v>0.01482916666666667</v>
      </c>
      <c r="Y26" s="4">
        <f t="shared" si="30"/>
        <v>0.01482916666666667</v>
      </c>
      <c r="Z26" s="4">
        <f t="shared" si="30"/>
        <v>0.01482916666666667</v>
      </c>
      <c r="AA26" s="4">
        <f t="shared" si="30"/>
        <v>0.01482916666666667</v>
      </c>
      <c r="AB26" s="4">
        <f t="shared" si="30"/>
        <v>0.01482916666666667</v>
      </c>
      <c r="AC26" s="4">
        <f t="shared" si="30"/>
        <v>0.01482916666666667</v>
      </c>
      <c r="AD26" s="4">
        <f t="shared" si="30"/>
        <v>0.01482916666666667</v>
      </c>
      <c r="AE26" s="4">
        <f t="shared" si="30"/>
        <v>0.01482916666666667</v>
      </c>
      <c r="AF26" s="4">
        <f t="shared" si="30"/>
        <v>0.014829166666666671</v>
      </c>
      <c r="AG26" s="4">
        <f t="shared" si="30"/>
        <v>0.014829166666666666</v>
      </c>
      <c r="AH26" s="4">
        <f t="shared" si="30"/>
        <v>0.014829166666666671</v>
      </c>
      <c r="AI26" s="4">
        <f aca="true" t="shared" si="31" ref="AI26:AU26">AI25/AI9/12</f>
        <v>0.01482916666666667</v>
      </c>
      <c r="AJ26" s="4">
        <f t="shared" si="31"/>
        <v>0.01482916666666667</v>
      </c>
      <c r="AK26" s="4">
        <f t="shared" si="31"/>
        <v>0.01482916666666667</v>
      </c>
      <c r="AL26" s="4">
        <f t="shared" si="31"/>
        <v>0.01482916666666667</v>
      </c>
      <c r="AM26" s="4">
        <f t="shared" si="31"/>
        <v>0.01482916666666667</v>
      </c>
      <c r="AN26" s="4">
        <f t="shared" si="31"/>
        <v>0.01482916666666667</v>
      </c>
      <c r="AO26" s="4">
        <f t="shared" si="31"/>
        <v>0.01482916666666667</v>
      </c>
      <c r="AP26" s="4">
        <f t="shared" si="31"/>
        <v>0.01482916666666667</v>
      </c>
      <c r="AQ26" s="4">
        <f t="shared" si="31"/>
        <v>0.01482916666666667</v>
      </c>
      <c r="AR26" s="4">
        <f t="shared" si="31"/>
        <v>0.014829166666666671</v>
      </c>
      <c r="AS26" s="4">
        <f t="shared" si="31"/>
        <v>0.01482916666666667</v>
      </c>
      <c r="AT26" s="4">
        <f t="shared" si="31"/>
        <v>0.01482916666666667</v>
      </c>
      <c r="AU26" s="4">
        <f t="shared" si="31"/>
        <v>0.01482916666666667</v>
      </c>
    </row>
    <row r="27" spans="1:47" ht="13.5" customHeight="1" thickBot="1">
      <c r="A27" s="66"/>
      <c r="B27" s="18" t="s">
        <v>0</v>
      </c>
      <c r="C27" s="25" t="s">
        <v>14</v>
      </c>
      <c r="D27" s="25" t="s">
        <v>14</v>
      </c>
      <c r="E27" s="25" t="s">
        <v>14</v>
      </c>
      <c r="F27" s="25" t="s">
        <v>14</v>
      </c>
      <c r="G27" s="25" t="s">
        <v>14</v>
      </c>
      <c r="H27" s="25" t="s">
        <v>14</v>
      </c>
      <c r="I27" s="25" t="s">
        <v>14</v>
      </c>
      <c r="J27" s="25" t="s">
        <v>14</v>
      </c>
      <c r="K27" s="25" t="s">
        <v>14</v>
      </c>
      <c r="L27" s="25" t="s">
        <v>14</v>
      </c>
      <c r="M27" s="25" t="s">
        <v>14</v>
      </c>
      <c r="N27" s="25" t="s">
        <v>14</v>
      </c>
      <c r="O27" s="25" t="s">
        <v>14</v>
      </c>
      <c r="P27" s="25" t="s">
        <v>14</v>
      </c>
      <c r="Q27" s="25" t="s">
        <v>14</v>
      </c>
      <c r="R27" s="25" t="s">
        <v>14</v>
      </c>
      <c r="S27" s="25" t="s">
        <v>14</v>
      </c>
      <c r="T27" s="25" t="s">
        <v>14</v>
      </c>
      <c r="U27" s="25" t="s">
        <v>14</v>
      </c>
      <c r="V27" s="25" t="s">
        <v>14</v>
      </c>
      <c r="W27" s="25" t="s">
        <v>14</v>
      </c>
      <c r="X27" s="25" t="s">
        <v>14</v>
      </c>
      <c r="Y27" s="25" t="s">
        <v>14</v>
      </c>
      <c r="Z27" s="25" t="s">
        <v>14</v>
      </c>
      <c r="AA27" s="25" t="s">
        <v>14</v>
      </c>
      <c r="AB27" s="25" t="s">
        <v>14</v>
      </c>
      <c r="AC27" s="25" t="s">
        <v>14</v>
      </c>
      <c r="AD27" s="25" t="s">
        <v>14</v>
      </c>
      <c r="AE27" s="25" t="s">
        <v>14</v>
      </c>
      <c r="AF27" s="25" t="s">
        <v>14</v>
      </c>
      <c r="AG27" s="25" t="s">
        <v>14</v>
      </c>
      <c r="AH27" s="25" t="s">
        <v>14</v>
      </c>
      <c r="AI27" s="25" t="s">
        <v>14</v>
      </c>
      <c r="AJ27" s="25" t="s">
        <v>14</v>
      </c>
      <c r="AK27" s="25" t="s">
        <v>14</v>
      </c>
      <c r="AL27" s="25" t="s">
        <v>14</v>
      </c>
      <c r="AM27" s="25" t="s">
        <v>14</v>
      </c>
      <c r="AN27" s="25" t="s">
        <v>14</v>
      </c>
      <c r="AO27" s="25" t="s">
        <v>14</v>
      </c>
      <c r="AP27" s="25" t="s">
        <v>14</v>
      </c>
      <c r="AQ27" s="25" t="s">
        <v>14</v>
      </c>
      <c r="AR27" s="25" t="s">
        <v>14</v>
      </c>
      <c r="AS27" s="25" t="s">
        <v>14</v>
      </c>
      <c r="AT27" s="25" t="s">
        <v>14</v>
      </c>
      <c r="AU27" s="25" t="s">
        <v>14</v>
      </c>
    </row>
    <row r="28" spans="1:47" ht="13.5" customHeight="1" thickTop="1">
      <c r="A28" s="64" t="s">
        <v>19</v>
      </c>
      <c r="B28" s="17" t="s">
        <v>5</v>
      </c>
      <c r="C28" s="31">
        <f>C10*0.35%</f>
        <v>2.5098499999999997</v>
      </c>
      <c r="D28" s="31">
        <f aca="true" t="shared" si="32" ref="D28:AH28">D10*0.35%</f>
        <v>2.78075</v>
      </c>
      <c r="E28" s="31">
        <f t="shared" si="32"/>
        <v>0.21489999999999998</v>
      </c>
      <c r="F28" s="31">
        <f t="shared" si="32"/>
        <v>0.21209999999999998</v>
      </c>
      <c r="G28" s="31">
        <f t="shared" si="32"/>
        <v>0.21104999999999996</v>
      </c>
      <c r="H28" s="31">
        <f t="shared" si="32"/>
        <v>0.21735</v>
      </c>
      <c r="I28" s="31">
        <f t="shared" si="32"/>
        <v>1.2327</v>
      </c>
      <c r="J28" s="31">
        <f t="shared" si="32"/>
        <v>1.6645999999999999</v>
      </c>
      <c r="K28" s="31">
        <f t="shared" si="32"/>
        <v>1.9508999999999996</v>
      </c>
      <c r="L28" s="31">
        <f t="shared" si="32"/>
        <v>0.4669</v>
      </c>
      <c r="M28" s="31">
        <f t="shared" si="32"/>
        <v>2.7331499999999997</v>
      </c>
      <c r="N28" s="31">
        <f t="shared" si="32"/>
        <v>1.4881999999999997</v>
      </c>
      <c r="O28" s="31">
        <f t="shared" si="32"/>
        <v>0.1911</v>
      </c>
      <c r="P28" s="31">
        <f t="shared" si="32"/>
        <v>1.8213999999999997</v>
      </c>
      <c r="Q28" s="31">
        <f t="shared" si="32"/>
        <v>0.23345</v>
      </c>
      <c r="R28" s="31">
        <f t="shared" si="32"/>
        <v>0.88305</v>
      </c>
      <c r="S28" s="31">
        <f t="shared" si="32"/>
        <v>2.1577499999999996</v>
      </c>
      <c r="T28" s="31">
        <f t="shared" si="32"/>
        <v>2.1283499999999997</v>
      </c>
      <c r="U28" s="31">
        <f t="shared" si="32"/>
        <v>1.2053999999999998</v>
      </c>
      <c r="V28" s="31">
        <f t="shared" si="32"/>
        <v>2.5367999999999995</v>
      </c>
      <c r="W28" s="31">
        <f t="shared" si="32"/>
        <v>1.3744499999999997</v>
      </c>
      <c r="X28" s="31">
        <f t="shared" si="32"/>
        <v>1.16585</v>
      </c>
      <c r="Y28" s="31">
        <f t="shared" si="32"/>
        <v>0.21944999999999998</v>
      </c>
      <c r="Z28" s="31">
        <f t="shared" si="32"/>
        <v>1.19105</v>
      </c>
      <c r="AA28" s="31">
        <f t="shared" si="32"/>
        <v>2.5035499999999997</v>
      </c>
      <c r="AB28" s="31">
        <f t="shared" si="32"/>
        <v>2.06675</v>
      </c>
      <c r="AC28" s="31">
        <f t="shared" si="32"/>
        <v>1.6414999999999997</v>
      </c>
      <c r="AD28" s="31">
        <f t="shared" si="32"/>
        <v>2.5164999999999997</v>
      </c>
      <c r="AE28" s="31">
        <f t="shared" si="32"/>
        <v>1.8437999999999997</v>
      </c>
      <c r="AF28" s="31">
        <f t="shared" si="32"/>
        <v>3.0492</v>
      </c>
      <c r="AG28" s="31">
        <f t="shared" si="32"/>
        <v>0.2709</v>
      </c>
      <c r="AH28" s="31">
        <f t="shared" si="32"/>
        <v>0.16274999999999998</v>
      </c>
      <c r="AI28" s="31">
        <f aca="true" t="shared" si="33" ref="AI28:AU28">AI10*0.35%</f>
        <v>1.9193999999999998</v>
      </c>
      <c r="AJ28" s="31">
        <f t="shared" si="33"/>
        <v>1.9606999999999999</v>
      </c>
      <c r="AK28" s="31">
        <f t="shared" si="33"/>
        <v>2.0765499999999997</v>
      </c>
      <c r="AL28" s="31">
        <f t="shared" si="33"/>
        <v>2.0898499999999998</v>
      </c>
      <c r="AM28" s="31">
        <f t="shared" si="33"/>
        <v>2.1266</v>
      </c>
      <c r="AN28" s="31">
        <f t="shared" si="33"/>
        <v>2.0695499999999996</v>
      </c>
      <c r="AO28" s="31">
        <f t="shared" si="33"/>
        <v>1.7023999999999997</v>
      </c>
      <c r="AP28" s="31">
        <f t="shared" si="33"/>
        <v>1.9190499999999997</v>
      </c>
      <c r="AQ28" s="31">
        <f t="shared" si="33"/>
        <v>1.6432499999999999</v>
      </c>
      <c r="AR28" s="31">
        <f t="shared" si="33"/>
        <v>1.81895</v>
      </c>
      <c r="AS28" s="31">
        <f t="shared" si="33"/>
        <v>2.2798999999999996</v>
      </c>
      <c r="AT28" s="31">
        <f t="shared" si="33"/>
        <v>2.59</v>
      </c>
      <c r="AU28" s="31">
        <f t="shared" si="33"/>
        <v>2.1412999999999998</v>
      </c>
    </row>
    <row r="29" spans="1:47" ht="13.5" customHeight="1">
      <c r="A29" s="65"/>
      <c r="B29" s="14" t="s">
        <v>13</v>
      </c>
      <c r="C29" s="4">
        <f aca="true" t="shared" si="34" ref="C29:N29">45.32*C28</f>
        <v>113.74640199999999</v>
      </c>
      <c r="D29" s="4">
        <f t="shared" si="34"/>
        <v>126.02359</v>
      </c>
      <c r="E29" s="4">
        <f t="shared" si="34"/>
        <v>9.739268</v>
      </c>
      <c r="F29" s="4">
        <f t="shared" si="34"/>
        <v>9.612371999999999</v>
      </c>
      <c r="G29" s="4">
        <f t="shared" si="34"/>
        <v>9.564785999999998</v>
      </c>
      <c r="H29" s="4">
        <f t="shared" si="34"/>
        <v>9.850302</v>
      </c>
      <c r="I29" s="4">
        <f t="shared" si="34"/>
        <v>55.865964</v>
      </c>
      <c r="J29" s="4">
        <f t="shared" si="34"/>
        <v>75.43967199999999</v>
      </c>
      <c r="K29" s="4">
        <f t="shared" si="34"/>
        <v>88.41478799999999</v>
      </c>
      <c r="L29" s="4">
        <f t="shared" si="34"/>
        <v>21.159907999999998</v>
      </c>
      <c r="M29" s="4">
        <f t="shared" si="34"/>
        <v>123.86635799999999</v>
      </c>
      <c r="N29" s="4">
        <f t="shared" si="34"/>
        <v>67.44522399999998</v>
      </c>
      <c r="O29" s="4">
        <f>45.32*O28</f>
        <v>8.660651999999999</v>
      </c>
      <c r="P29" s="4">
        <f>45.32*P28</f>
        <v>82.54584799999999</v>
      </c>
      <c r="Q29" s="4">
        <f>45.32*Q28</f>
        <v>10.579953999999999</v>
      </c>
      <c r="R29" s="4">
        <f>45.32*R28</f>
        <v>40.019826</v>
      </c>
      <c r="S29" s="4">
        <f aca="true" t="shared" si="35" ref="S29:AH29">45.32*S28</f>
        <v>97.78922999999999</v>
      </c>
      <c r="T29" s="4">
        <f t="shared" si="35"/>
        <v>96.45682199999999</v>
      </c>
      <c r="U29" s="4">
        <f t="shared" si="35"/>
        <v>54.62872799999999</v>
      </c>
      <c r="V29" s="4">
        <f t="shared" si="35"/>
        <v>114.96777599999997</v>
      </c>
      <c r="W29" s="4">
        <f t="shared" si="35"/>
        <v>62.29007399999999</v>
      </c>
      <c r="X29" s="4">
        <f t="shared" si="35"/>
        <v>52.836322</v>
      </c>
      <c r="Y29" s="4">
        <f t="shared" si="35"/>
        <v>9.945473999999999</v>
      </c>
      <c r="Z29" s="4">
        <f t="shared" si="35"/>
        <v>53.978386</v>
      </c>
      <c r="AA29" s="4">
        <f t="shared" si="35"/>
        <v>113.46088599999999</v>
      </c>
      <c r="AB29" s="4">
        <f t="shared" si="35"/>
        <v>93.66511</v>
      </c>
      <c r="AC29" s="4">
        <f t="shared" si="35"/>
        <v>74.39277999999999</v>
      </c>
      <c r="AD29" s="4">
        <f t="shared" si="35"/>
        <v>114.04777999999999</v>
      </c>
      <c r="AE29" s="4">
        <f t="shared" si="35"/>
        <v>83.56101599999998</v>
      </c>
      <c r="AF29" s="4">
        <f t="shared" si="35"/>
        <v>138.189744</v>
      </c>
      <c r="AG29" s="4">
        <f t="shared" si="35"/>
        <v>12.277187999999999</v>
      </c>
      <c r="AH29" s="4">
        <f t="shared" si="35"/>
        <v>7.375829999999999</v>
      </c>
      <c r="AI29" s="4">
        <f aca="true" t="shared" si="36" ref="AI29:AU29">45.32*AI28</f>
        <v>86.987208</v>
      </c>
      <c r="AJ29" s="4">
        <f t="shared" si="36"/>
        <v>88.858924</v>
      </c>
      <c r="AK29" s="4">
        <f t="shared" si="36"/>
        <v>94.10924599999998</v>
      </c>
      <c r="AL29" s="4">
        <f t="shared" si="36"/>
        <v>94.71200199999998</v>
      </c>
      <c r="AM29" s="4">
        <f t="shared" si="36"/>
        <v>96.377512</v>
      </c>
      <c r="AN29" s="4">
        <f t="shared" si="36"/>
        <v>93.79200599999999</v>
      </c>
      <c r="AO29" s="4">
        <f t="shared" si="36"/>
        <v>77.15276799999998</v>
      </c>
      <c r="AP29" s="4">
        <f t="shared" si="36"/>
        <v>86.97134599999998</v>
      </c>
      <c r="AQ29" s="4">
        <f t="shared" si="36"/>
        <v>74.47209</v>
      </c>
      <c r="AR29" s="4">
        <f t="shared" si="36"/>
        <v>82.434814</v>
      </c>
      <c r="AS29" s="4">
        <f t="shared" si="36"/>
        <v>103.32506799999999</v>
      </c>
      <c r="AT29" s="4">
        <f t="shared" si="36"/>
        <v>117.3788</v>
      </c>
      <c r="AU29" s="4">
        <f t="shared" si="36"/>
        <v>97.04371599999999</v>
      </c>
    </row>
    <row r="30" spans="1:47" ht="13.5" customHeight="1">
      <c r="A30" s="65"/>
      <c r="B30" s="14" t="s">
        <v>2</v>
      </c>
      <c r="C30" s="4">
        <f aca="true" t="shared" si="37" ref="C30:N30">C29/C9/12</f>
        <v>0.013218333333333332</v>
      </c>
      <c r="D30" s="4">
        <f t="shared" si="37"/>
        <v>0.013218333333333334</v>
      </c>
      <c r="E30" s="4">
        <f t="shared" si="37"/>
        <v>0.013218333333333332</v>
      </c>
      <c r="F30" s="4">
        <f t="shared" si="37"/>
        <v>0.013218333333333332</v>
      </c>
      <c r="G30" s="4">
        <f t="shared" si="37"/>
        <v>0.013218333333333332</v>
      </c>
      <c r="H30" s="4">
        <f t="shared" si="37"/>
        <v>0.013218333333333332</v>
      </c>
      <c r="I30" s="4">
        <f t="shared" si="37"/>
        <v>0.013218333333333334</v>
      </c>
      <c r="J30" s="4">
        <f t="shared" si="37"/>
        <v>0.01321833333333333</v>
      </c>
      <c r="K30" s="4">
        <f t="shared" si="37"/>
        <v>0.013218333333333332</v>
      </c>
      <c r="L30" s="4">
        <f t="shared" si="37"/>
        <v>0.013218333333333332</v>
      </c>
      <c r="M30" s="4">
        <f t="shared" si="37"/>
        <v>0.013218333333333332</v>
      </c>
      <c r="N30" s="4">
        <f t="shared" si="37"/>
        <v>0.01321833333333333</v>
      </c>
      <c r="O30" s="4">
        <f>O29/O9/12</f>
        <v>0.013218333333333332</v>
      </c>
      <c r="P30" s="4">
        <f>P29/P9/12</f>
        <v>0.013218333333333332</v>
      </c>
      <c r="Q30" s="4">
        <f>Q29/Q9/12</f>
        <v>0.013218333333333332</v>
      </c>
      <c r="R30" s="4">
        <f>R29/R9/12</f>
        <v>0.013218333333333334</v>
      </c>
      <c r="S30" s="4">
        <f aca="true" t="shared" si="38" ref="S30:AH30">S29/S9/12</f>
        <v>0.013218333333333332</v>
      </c>
      <c r="T30" s="4">
        <f t="shared" si="38"/>
        <v>0.013218333333333332</v>
      </c>
      <c r="U30" s="4">
        <f t="shared" si="38"/>
        <v>0.013218333333333332</v>
      </c>
      <c r="V30" s="4">
        <f t="shared" si="38"/>
        <v>0.013218333333333332</v>
      </c>
      <c r="W30" s="4">
        <f t="shared" si="38"/>
        <v>0.013218333333333332</v>
      </c>
      <c r="X30" s="4">
        <f t="shared" si="38"/>
        <v>0.013218333333333334</v>
      </c>
      <c r="Y30" s="4">
        <f t="shared" si="38"/>
        <v>0.013218333333333332</v>
      </c>
      <c r="Z30" s="4">
        <f t="shared" si="38"/>
        <v>0.013218333333333332</v>
      </c>
      <c r="AA30" s="4">
        <f t="shared" si="38"/>
        <v>0.013218333333333332</v>
      </c>
      <c r="AB30" s="4">
        <f t="shared" si="38"/>
        <v>0.013218333333333334</v>
      </c>
      <c r="AC30" s="4">
        <f t="shared" si="38"/>
        <v>0.013218333333333332</v>
      </c>
      <c r="AD30" s="4">
        <f t="shared" si="38"/>
        <v>0.013218333333333332</v>
      </c>
      <c r="AE30" s="4">
        <f t="shared" si="38"/>
        <v>0.013218333333333332</v>
      </c>
      <c r="AF30" s="4">
        <f t="shared" si="38"/>
        <v>0.013218333333333332</v>
      </c>
      <c r="AG30" s="4">
        <f t="shared" si="38"/>
        <v>0.013218333333333332</v>
      </c>
      <c r="AH30" s="4">
        <f t="shared" si="38"/>
        <v>0.013218333333333332</v>
      </c>
      <c r="AI30" s="4">
        <f aca="true" t="shared" si="39" ref="AI30:AU30">AI29/AI9/12</f>
        <v>0.013218333333333334</v>
      </c>
      <c r="AJ30" s="4">
        <f t="shared" si="39"/>
        <v>0.013218333333333332</v>
      </c>
      <c r="AK30" s="4">
        <f t="shared" si="39"/>
        <v>0.013218333333333332</v>
      </c>
      <c r="AL30" s="4">
        <f t="shared" si="39"/>
        <v>0.01321833333333333</v>
      </c>
      <c r="AM30" s="4">
        <f t="shared" si="39"/>
        <v>0.013218333333333332</v>
      </c>
      <c r="AN30" s="4">
        <f t="shared" si="39"/>
        <v>0.013218333333333332</v>
      </c>
      <c r="AO30" s="4">
        <f t="shared" si="39"/>
        <v>0.01321833333333333</v>
      </c>
      <c r="AP30" s="4">
        <f t="shared" si="39"/>
        <v>0.013218333333333332</v>
      </c>
      <c r="AQ30" s="4">
        <f t="shared" si="39"/>
        <v>0.013218333333333332</v>
      </c>
      <c r="AR30" s="4">
        <f t="shared" si="39"/>
        <v>0.013218333333333332</v>
      </c>
      <c r="AS30" s="4">
        <f t="shared" si="39"/>
        <v>0.013218333333333332</v>
      </c>
      <c r="AT30" s="4">
        <f t="shared" si="39"/>
        <v>0.013218333333333334</v>
      </c>
      <c r="AU30" s="4">
        <f t="shared" si="39"/>
        <v>0.013218333333333332</v>
      </c>
    </row>
    <row r="31" spans="1:47" ht="13.5" customHeight="1" thickBot="1">
      <c r="A31" s="66"/>
      <c r="B31" s="18" t="s">
        <v>0</v>
      </c>
      <c r="C31" s="25" t="s">
        <v>14</v>
      </c>
      <c r="D31" s="25" t="s">
        <v>14</v>
      </c>
      <c r="E31" s="25" t="s">
        <v>14</v>
      </c>
      <c r="F31" s="25" t="s">
        <v>14</v>
      </c>
      <c r="G31" s="25" t="s">
        <v>14</v>
      </c>
      <c r="H31" s="25" t="s">
        <v>14</v>
      </c>
      <c r="I31" s="25" t="s">
        <v>14</v>
      </c>
      <c r="J31" s="25" t="s">
        <v>14</v>
      </c>
      <c r="K31" s="25" t="s">
        <v>14</v>
      </c>
      <c r="L31" s="25" t="s">
        <v>14</v>
      </c>
      <c r="M31" s="25" t="s">
        <v>14</v>
      </c>
      <c r="N31" s="25" t="s">
        <v>14</v>
      </c>
      <c r="O31" s="25" t="s">
        <v>14</v>
      </c>
      <c r="P31" s="25" t="s">
        <v>14</v>
      </c>
      <c r="Q31" s="25" t="s">
        <v>14</v>
      </c>
      <c r="R31" s="25" t="s">
        <v>14</v>
      </c>
      <c r="S31" s="25" t="s">
        <v>14</v>
      </c>
      <c r="T31" s="25" t="s">
        <v>14</v>
      </c>
      <c r="U31" s="25" t="s">
        <v>14</v>
      </c>
      <c r="V31" s="25" t="s">
        <v>14</v>
      </c>
      <c r="W31" s="25" t="s">
        <v>14</v>
      </c>
      <c r="X31" s="25" t="s">
        <v>14</v>
      </c>
      <c r="Y31" s="25" t="s">
        <v>14</v>
      </c>
      <c r="Z31" s="25" t="s">
        <v>14</v>
      </c>
      <c r="AA31" s="25" t="s">
        <v>14</v>
      </c>
      <c r="AB31" s="25" t="s">
        <v>14</v>
      </c>
      <c r="AC31" s="25" t="s">
        <v>14</v>
      </c>
      <c r="AD31" s="25" t="s">
        <v>14</v>
      </c>
      <c r="AE31" s="25" t="s">
        <v>14</v>
      </c>
      <c r="AF31" s="25" t="s">
        <v>14</v>
      </c>
      <c r="AG31" s="25" t="s">
        <v>14</v>
      </c>
      <c r="AH31" s="25" t="s">
        <v>14</v>
      </c>
      <c r="AI31" s="25" t="s">
        <v>14</v>
      </c>
      <c r="AJ31" s="25" t="s">
        <v>14</v>
      </c>
      <c r="AK31" s="25" t="s">
        <v>14</v>
      </c>
      <c r="AL31" s="25" t="s">
        <v>14</v>
      </c>
      <c r="AM31" s="25" t="s">
        <v>14</v>
      </c>
      <c r="AN31" s="25" t="s">
        <v>14</v>
      </c>
      <c r="AO31" s="25" t="s">
        <v>14</v>
      </c>
      <c r="AP31" s="25" t="s">
        <v>14</v>
      </c>
      <c r="AQ31" s="25" t="s">
        <v>14</v>
      </c>
      <c r="AR31" s="25" t="s">
        <v>14</v>
      </c>
      <c r="AS31" s="25" t="s">
        <v>14</v>
      </c>
      <c r="AT31" s="25" t="s">
        <v>14</v>
      </c>
      <c r="AU31" s="25" t="s">
        <v>14</v>
      </c>
    </row>
    <row r="32" spans="1:47" ht="13.5" customHeight="1" thickTop="1">
      <c r="A32" s="68" t="s">
        <v>20</v>
      </c>
      <c r="B32" s="20" t="s">
        <v>15</v>
      </c>
      <c r="C32" s="32">
        <v>12</v>
      </c>
      <c r="D32" s="32">
        <v>24</v>
      </c>
      <c r="E32" s="32">
        <v>16</v>
      </c>
      <c r="F32" s="32">
        <v>16</v>
      </c>
      <c r="G32" s="32">
        <v>16</v>
      </c>
      <c r="H32" s="32">
        <v>16</v>
      </c>
      <c r="I32" s="32">
        <v>16</v>
      </c>
      <c r="J32" s="32">
        <v>16</v>
      </c>
      <c r="K32" s="32">
        <v>16</v>
      </c>
      <c r="L32" s="32">
        <v>16</v>
      </c>
      <c r="M32" s="32">
        <v>16</v>
      </c>
      <c r="N32" s="32">
        <v>16</v>
      </c>
      <c r="O32" s="32">
        <v>16</v>
      </c>
      <c r="P32" s="32">
        <v>16</v>
      </c>
      <c r="Q32" s="32">
        <v>16</v>
      </c>
      <c r="R32" s="32">
        <v>16</v>
      </c>
      <c r="S32" s="32">
        <v>1</v>
      </c>
      <c r="T32" s="32">
        <v>16</v>
      </c>
      <c r="U32" s="32">
        <v>0</v>
      </c>
      <c r="V32" s="32">
        <v>0</v>
      </c>
      <c r="W32" s="32">
        <v>18</v>
      </c>
      <c r="X32" s="32">
        <v>18</v>
      </c>
      <c r="Y32" s="32">
        <v>18</v>
      </c>
      <c r="Z32" s="32">
        <v>18</v>
      </c>
      <c r="AA32" s="32">
        <v>16</v>
      </c>
      <c r="AB32" s="32">
        <v>5</v>
      </c>
      <c r="AC32" s="32">
        <v>5</v>
      </c>
      <c r="AD32" s="32">
        <v>14</v>
      </c>
      <c r="AE32" s="32">
        <v>12</v>
      </c>
      <c r="AF32" s="32">
        <v>2</v>
      </c>
      <c r="AG32" s="32">
        <v>18</v>
      </c>
      <c r="AH32" s="32">
        <v>10</v>
      </c>
      <c r="AI32" s="32">
        <v>11</v>
      </c>
      <c r="AJ32" s="32">
        <v>12</v>
      </c>
      <c r="AK32" s="32">
        <v>13</v>
      </c>
      <c r="AL32" s="32">
        <v>14</v>
      </c>
      <c r="AM32" s="32">
        <v>15</v>
      </c>
      <c r="AN32" s="32">
        <v>16</v>
      </c>
      <c r="AO32" s="32">
        <v>17</v>
      </c>
      <c r="AP32" s="32">
        <v>18</v>
      </c>
      <c r="AQ32" s="32">
        <v>19</v>
      </c>
      <c r="AR32" s="32">
        <v>20</v>
      </c>
      <c r="AS32" s="32">
        <v>21</v>
      </c>
      <c r="AT32" s="32">
        <v>22</v>
      </c>
      <c r="AU32" s="32">
        <v>23</v>
      </c>
    </row>
    <row r="33" spans="1:47" ht="13.5" customHeight="1">
      <c r="A33" s="69"/>
      <c r="B33" s="13" t="s">
        <v>4</v>
      </c>
      <c r="C33" s="33">
        <f>C32*10%</f>
        <v>1.2000000000000002</v>
      </c>
      <c r="D33" s="33">
        <f aca="true" t="shared" si="40" ref="D33:N33">D32*10%</f>
        <v>2.4000000000000004</v>
      </c>
      <c r="E33" s="33">
        <f t="shared" si="40"/>
        <v>1.6</v>
      </c>
      <c r="F33" s="33">
        <f t="shared" si="40"/>
        <v>1.6</v>
      </c>
      <c r="G33" s="33">
        <f t="shared" si="40"/>
        <v>1.6</v>
      </c>
      <c r="H33" s="33">
        <f t="shared" si="40"/>
        <v>1.6</v>
      </c>
      <c r="I33" s="33">
        <f t="shared" si="40"/>
        <v>1.6</v>
      </c>
      <c r="J33" s="33">
        <f t="shared" si="40"/>
        <v>1.6</v>
      </c>
      <c r="K33" s="33">
        <f t="shared" si="40"/>
        <v>1.6</v>
      </c>
      <c r="L33" s="33">
        <f t="shared" si="40"/>
        <v>1.6</v>
      </c>
      <c r="M33" s="33">
        <f t="shared" si="40"/>
        <v>1.6</v>
      </c>
      <c r="N33" s="33">
        <f t="shared" si="40"/>
        <v>1.6</v>
      </c>
      <c r="O33" s="33">
        <f>O32*10%</f>
        <v>1.6</v>
      </c>
      <c r="P33" s="33">
        <f>P32*10%</f>
        <v>1.6</v>
      </c>
      <c r="Q33" s="33">
        <f>Q32*10%</f>
        <v>1.6</v>
      </c>
      <c r="R33" s="33">
        <f>R32*10%</f>
        <v>1.6</v>
      </c>
      <c r="S33" s="33">
        <f aca="true" t="shared" si="41" ref="S33:AH33">S32*10%</f>
        <v>0.1</v>
      </c>
      <c r="T33" s="33">
        <f t="shared" si="41"/>
        <v>1.6</v>
      </c>
      <c r="U33" s="33">
        <f t="shared" si="41"/>
        <v>0</v>
      </c>
      <c r="V33" s="33">
        <f t="shared" si="41"/>
        <v>0</v>
      </c>
      <c r="W33" s="33">
        <f t="shared" si="41"/>
        <v>1.8</v>
      </c>
      <c r="X33" s="33">
        <f t="shared" si="41"/>
        <v>1.8</v>
      </c>
      <c r="Y33" s="33">
        <f t="shared" si="41"/>
        <v>1.8</v>
      </c>
      <c r="Z33" s="33">
        <f t="shared" si="41"/>
        <v>1.8</v>
      </c>
      <c r="AA33" s="33">
        <f t="shared" si="41"/>
        <v>1.6</v>
      </c>
      <c r="AB33" s="33">
        <f t="shared" si="41"/>
        <v>0.5</v>
      </c>
      <c r="AC33" s="33">
        <f t="shared" si="41"/>
        <v>0.5</v>
      </c>
      <c r="AD33" s="33">
        <f t="shared" si="41"/>
        <v>1.4000000000000001</v>
      </c>
      <c r="AE33" s="33">
        <f t="shared" si="41"/>
        <v>1.2000000000000002</v>
      </c>
      <c r="AF33" s="33">
        <f t="shared" si="41"/>
        <v>0.2</v>
      </c>
      <c r="AG33" s="33">
        <f t="shared" si="41"/>
        <v>1.8</v>
      </c>
      <c r="AH33" s="33">
        <f t="shared" si="41"/>
        <v>1</v>
      </c>
      <c r="AI33" s="33">
        <f aca="true" t="shared" si="42" ref="AI33:AU33">AI32*10%</f>
        <v>1.1</v>
      </c>
      <c r="AJ33" s="33">
        <f t="shared" si="42"/>
        <v>1.2000000000000002</v>
      </c>
      <c r="AK33" s="33">
        <f t="shared" si="42"/>
        <v>1.3</v>
      </c>
      <c r="AL33" s="33">
        <f t="shared" si="42"/>
        <v>1.4000000000000001</v>
      </c>
      <c r="AM33" s="33">
        <f t="shared" si="42"/>
        <v>1.5</v>
      </c>
      <c r="AN33" s="33">
        <f t="shared" si="42"/>
        <v>1.6</v>
      </c>
      <c r="AO33" s="33">
        <f t="shared" si="42"/>
        <v>1.7000000000000002</v>
      </c>
      <c r="AP33" s="33">
        <f t="shared" si="42"/>
        <v>1.8</v>
      </c>
      <c r="AQ33" s="33">
        <f t="shared" si="42"/>
        <v>1.9000000000000001</v>
      </c>
      <c r="AR33" s="33">
        <f t="shared" si="42"/>
        <v>2</v>
      </c>
      <c r="AS33" s="33">
        <f t="shared" si="42"/>
        <v>2.1</v>
      </c>
      <c r="AT33" s="33">
        <f t="shared" si="42"/>
        <v>2.2</v>
      </c>
      <c r="AU33" s="33">
        <f t="shared" si="42"/>
        <v>2.3000000000000003</v>
      </c>
    </row>
    <row r="34" spans="1:47" ht="13.5" customHeight="1">
      <c r="A34" s="69"/>
      <c r="B34" s="12" t="s">
        <v>1</v>
      </c>
      <c r="C34" s="34">
        <f aca="true" t="shared" si="43" ref="C34:N34">C33*1209.48</f>
        <v>1451.3760000000002</v>
      </c>
      <c r="D34" s="34">
        <f t="shared" si="43"/>
        <v>2902.7520000000004</v>
      </c>
      <c r="E34" s="34">
        <f t="shared" si="43"/>
        <v>1935.1680000000001</v>
      </c>
      <c r="F34" s="34">
        <f t="shared" si="43"/>
        <v>1935.1680000000001</v>
      </c>
      <c r="G34" s="34">
        <f t="shared" si="43"/>
        <v>1935.1680000000001</v>
      </c>
      <c r="H34" s="34">
        <f t="shared" si="43"/>
        <v>1935.1680000000001</v>
      </c>
      <c r="I34" s="34">
        <f t="shared" si="43"/>
        <v>1935.1680000000001</v>
      </c>
      <c r="J34" s="34">
        <f t="shared" si="43"/>
        <v>1935.1680000000001</v>
      </c>
      <c r="K34" s="34">
        <f t="shared" si="43"/>
        <v>1935.1680000000001</v>
      </c>
      <c r="L34" s="34">
        <f t="shared" si="43"/>
        <v>1935.1680000000001</v>
      </c>
      <c r="M34" s="34">
        <f t="shared" si="43"/>
        <v>1935.1680000000001</v>
      </c>
      <c r="N34" s="34">
        <f t="shared" si="43"/>
        <v>1935.1680000000001</v>
      </c>
      <c r="O34" s="34">
        <f>O33*1209.48</f>
        <v>1935.1680000000001</v>
      </c>
      <c r="P34" s="34">
        <f>P33*1209.48</f>
        <v>1935.1680000000001</v>
      </c>
      <c r="Q34" s="34">
        <f>Q33*1209.48</f>
        <v>1935.1680000000001</v>
      </c>
      <c r="R34" s="34">
        <f>R33*1209.48</f>
        <v>1935.1680000000001</v>
      </c>
      <c r="S34" s="34">
        <f aca="true" t="shared" si="44" ref="S34:AH34">S33*1209.48</f>
        <v>120.94800000000001</v>
      </c>
      <c r="T34" s="34">
        <f t="shared" si="44"/>
        <v>1935.1680000000001</v>
      </c>
      <c r="U34" s="34">
        <f t="shared" si="44"/>
        <v>0</v>
      </c>
      <c r="V34" s="34">
        <f t="shared" si="44"/>
        <v>0</v>
      </c>
      <c r="W34" s="34">
        <f t="shared" si="44"/>
        <v>2177.0640000000003</v>
      </c>
      <c r="X34" s="34">
        <f t="shared" si="44"/>
        <v>2177.0640000000003</v>
      </c>
      <c r="Y34" s="34">
        <f t="shared" si="44"/>
        <v>2177.0640000000003</v>
      </c>
      <c r="Z34" s="34">
        <f t="shared" si="44"/>
        <v>2177.0640000000003</v>
      </c>
      <c r="AA34" s="34">
        <f t="shared" si="44"/>
        <v>1935.1680000000001</v>
      </c>
      <c r="AB34" s="34">
        <f t="shared" si="44"/>
        <v>604.74</v>
      </c>
      <c r="AC34" s="34">
        <f t="shared" si="44"/>
        <v>604.74</v>
      </c>
      <c r="AD34" s="34">
        <f t="shared" si="44"/>
        <v>1693.2720000000002</v>
      </c>
      <c r="AE34" s="34">
        <f t="shared" si="44"/>
        <v>1451.3760000000002</v>
      </c>
      <c r="AF34" s="34">
        <f t="shared" si="44"/>
        <v>241.89600000000002</v>
      </c>
      <c r="AG34" s="34">
        <f t="shared" si="44"/>
        <v>2177.0640000000003</v>
      </c>
      <c r="AH34" s="34">
        <f t="shared" si="44"/>
        <v>1209.48</v>
      </c>
      <c r="AI34" s="34">
        <f aca="true" t="shared" si="45" ref="AI34:AU34">AI33*1209.48</f>
        <v>1330.428</v>
      </c>
      <c r="AJ34" s="34">
        <f t="shared" si="45"/>
        <v>1451.3760000000002</v>
      </c>
      <c r="AK34" s="34">
        <f t="shared" si="45"/>
        <v>1572.324</v>
      </c>
      <c r="AL34" s="34">
        <f t="shared" si="45"/>
        <v>1693.2720000000002</v>
      </c>
      <c r="AM34" s="34">
        <f t="shared" si="45"/>
        <v>1814.22</v>
      </c>
      <c r="AN34" s="34">
        <f t="shared" si="45"/>
        <v>1935.1680000000001</v>
      </c>
      <c r="AO34" s="34">
        <f t="shared" si="45"/>
        <v>2056.1160000000004</v>
      </c>
      <c r="AP34" s="34">
        <f t="shared" si="45"/>
        <v>2177.0640000000003</v>
      </c>
      <c r="AQ34" s="34">
        <f t="shared" si="45"/>
        <v>2298.012</v>
      </c>
      <c r="AR34" s="34">
        <f t="shared" si="45"/>
        <v>2418.96</v>
      </c>
      <c r="AS34" s="34">
        <f t="shared" si="45"/>
        <v>2539.9080000000004</v>
      </c>
      <c r="AT34" s="34">
        <f t="shared" si="45"/>
        <v>2660.856</v>
      </c>
      <c r="AU34" s="34">
        <f t="shared" si="45"/>
        <v>2781.8040000000005</v>
      </c>
    </row>
    <row r="35" spans="1:47" ht="13.5" customHeight="1">
      <c r="A35" s="69"/>
      <c r="B35" s="12" t="s">
        <v>2</v>
      </c>
      <c r="C35" s="35">
        <f aca="true" t="shared" si="46" ref="C35:N35">C34/C9</f>
        <v>2.023952029005718</v>
      </c>
      <c r="D35" s="35">
        <f t="shared" si="46"/>
        <v>3.6535582127123982</v>
      </c>
      <c r="E35" s="35">
        <f t="shared" si="46"/>
        <v>31.51739413680782</v>
      </c>
      <c r="F35" s="35">
        <f t="shared" si="46"/>
        <v>31.933465346534653</v>
      </c>
      <c r="G35" s="35">
        <f t="shared" si="46"/>
        <v>32.09233830845771</v>
      </c>
      <c r="H35" s="35">
        <f t="shared" si="46"/>
        <v>31.162125603864734</v>
      </c>
      <c r="I35" s="35">
        <f t="shared" si="46"/>
        <v>5.494514480408859</v>
      </c>
      <c r="J35" s="35">
        <f t="shared" si="46"/>
        <v>4.068898233809924</v>
      </c>
      <c r="K35" s="35">
        <f t="shared" si="46"/>
        <v>3.471776103336922</v>
      </c>
      <c r="L35" s="35">
        <f t="shared" si="46"/>
        <v>14.506506746626687</v>
      </c>
      <c r="M35" s="35">
        <f t="shared" si="46"/>
        <v>2.4781252401075684</v>
      </c>
      <c r="N35" s="35">
        <f t="shared" si="46"/>
        <v>4.551194731890876</v>
      </c>
      <c r="O35" s="35">
        <f>O34/O9</f>
        <v>35.44263736263736</v>
      </c>
      <c r="P35" s="35">
        <f>P34/P9</f>
        <v>3.718616448885473</v>
      </c>
      <c r="Q35" s="35">
        <f>Q34/Q9</f>
        <v>29.013013493253375</v>
      </c>
      <c r="R35" s="35">
        <f>R34/R9</f>
        <v>7.670107015457789</v>
      </c>
      <c r="S35" s="35">
        <f aca="true" t="shared" si="47" ref="S35:AH35">S34/S9</f>
        <v>0.19618491484184916</v>
      </c>
      <c r="T35" s="35">
        <f t="shared" si="47"/>
        <v>3.1823186975826343</v>
      </c>
      <c r="U35" s="35">
        <f t="shared" si="47"/>
        <v>0</v>
      </c>
      <c r="V35" s="35">
        <f t="shared" si="47"/>
        <v>0</v>
      </c>
      <c r="W35" s="35">
        <f t="shared" si="47"/>
        <v>5.543834988540872</v>
      </c>
      <c r="X35" s="35">
        <f t="shared" si="47"/>
        <v>6.535767036925849</v>
      </c>
      <c r="Y35" s="35">
        <f t="shared" si="47"/>
        <v>34.72191387559809</v>
      </c>
      <c r="Z35" s="35">
        <f t="shared" si="47"/>
        <v>6.3974845724360865</v>
      </c>
      <c r="AA35" s="35">
        <f t="shared" si="47"/>
        <v>2.705393541171537</v>
      </c>
      <c r="AB35" s="35">
        <f t="shared" si="47"/>
        <v>1.0241151566469093</v>
      </c>
      <c r="AC35" s="35">
        <f t="shared" si="47"/>
        <v>1.2894243070362474</v>
      </c>
      <c r="AD35" s="35">
        <f t="shared" si="47"/>
        <v>2.355037552155772</v>
      </c>
      <c r="AE35" s="35">
        <f t="shared" si="47"/>
        <v>2.755079726651481</v>
      </c>
      <c r="AF35" s="35">
        <f t="shared" si="47"/>
        <v>0.27765840220385674</v>
      </c>
      <c r="AG35" s="35">
        <f t="shared" si="47"/>
        <v>28.12744186046512</v>
      </c>
      <c r="AH35" s="35">
        <f t="shared" si="47"/>
        <v>26.010322580645163</v>
      </c>
      <c r="AI35" s="35">
        <f aca="true" t="shared" si="48" ref="AI35:AU35">AI34/AI9</f>
        <v>2.42601750547046</v>
      </c>
      <c r="AJ35" s="35">
        <f t="shared" si="48"/>
        <v>2.590817565155302</v>
      </c>
      <c r="AK35" s="35">
        <f t="shared" si="48"/>
        <v>2.6501331535479524</v>
      </c>
      <c r="AL35" s="35">
        <f t="shared" si="48"/>
        <v>2.8358264947245018</v>
      </c>
      <c r="AM35" s="35">
        <f t="shared" si="48"/>
        <v>2.9858788676761026</v>
      </c>
      <c r="AN35" s="35">
        <f t="shared" si="48"/>
        <v>3.2727346524606804</v>
      </c>
      <c r="AO35" s="35">
        <f t="shared" si="48"/>
        <v>4.227212171052632</v>
      </c>
      <c r="AP35" s="35">
        <f t="shared" si="48"/>
        <v>3.970570855371148</v>
      </c>
      <c r="AQ35" s="35">
        <f t="shared" si="48"/>
        <v>4.894594249201278</v>
      </c>
      <c r="AR35" s="35">
        <f t="shared" si="48"/>
        <v>4.654531460457956</v>
      </c>
      <c r="AS35" s="35">
        <f t="shared" si="48"/>
        <v>3.8991525944120364</v>
      </c>
      <c r="AT35" s="35">
        <f t="shared" si="48"/>
        <v>3.5957513513513515</v>
      </c>
      <c r="AU35" s="35">
        <f t="shared" si="48"/>
        <v>4.546917293233084</v>
      </c>
    </row>
    <row r="36" spans="1:47" ht="13.5" customHeight="1" thickBot="1">
      <c r="A36" s="70"/>
      <c r="B36" s="18" t="s">
        <v>0</v>
      </c>
      <c r="C36" s="25" t="s">
        <v>14</v>
      </c>
      <c r="D36" s="25" t="s">
        <v>14</v>
      </c>
      <c r="E36" s="25" t="s">
        <v>14</v>
      </c>
      <c r="F36" s="25" t="s">
        <v>14</v>
      </c>
      <c r="G36" s="25" t="s">
        <v>14</v>
      </c>
      <c r="H36" s="25" t="s">
        <v>14</v>
      </c>
      <c r="I36" s="25" t="s">
        <v>14</v>
      </c>
      <c r="J36" s="25" t="s">
        <v>14</v>
      </c>
      <c r="K36" s="25" t="s">
        <v>14</v>
      </c>
      <c r="L36" s="25" t="s">
        <v>14</v>
      </c>
      <c r="M36" s="25" t="s">
        <v>14</v>
      </c>
      <c r="N36" s="25" t="s">
        <v>14</v>
      </c>
      <c r="O36" s="25" t="s">
        <v>14</v>
      </c>
      <c r="P36" s="25" t="s">
        <v>14</v>
      </c>
      <c r="Q36" s="25" t="s">
        <v>14</v>
      </c>
      <c r="R36" s="25" t="s">
        <v>14</v>
      </c>
      <c r="S36" s="25" t="s">
        <v>14</v>
      </c>
      <c r="T36" s="25" t="s">
        <v>14</v>
      </c>
      <c r="U36" s="25" t="s">
        <v>14</v>
      </c>
      <c r="V36" s="25" t="s">
        <v>14</v>
      </c>
      <c r="W36" s="25" t="s">
        <v>14</v>
      </c>
      <c r="X36" s="25" t="s">
        <v>14</v>
      </c>
      <c r="Y36" s="25" t="s">
        <v>14</v>
      </c>
      <c r="Z36" s="25" t="s">
        <v>14</v>
      </c>
      <c r="AA36" s="25" t="s">
        <v>14</v>
      </c>
      <c r="AB36" s="25" t="s">
        <v>14</v>
      </c>
      <c r="AC36" s="25" t="s">
        <v>14</v>
      </c>
      <c r="AD36" s="25" t="s">
        <v>14</v>
      </c>
      <c r="AE36" s="25" t="s">
        <v>14</v>
      </c>
      <c r="AF36" s="25" t="s">
        <v>14</v>
      </c>
      <c r="AG36" s="25" t="s">
        <v>14</v>
      </c>
      <c r="AH36" s="25" t="s">
        <v>14</v>
      </c>
      <c r="AI36" s="25" t="s">
        <v>14</v>
      </c>
      <c r="AJ36" s="25" t="s">
        <v>14</v>
      </c>
      <c r="AK36" s="25" t="s">
        <v>14</v>
      </c>
      <c r="AL36" s="25" t="s">
        <v>14</v>
      </c>
      <c r="AM36" s="25" t="s">
        <v>14</v>
      </c>
      <c r="AN36" s="25" t="s">
        <v>14</v>
      </c>
      <c r="AO36" s="25" t="s">
        <v>14</v>
      </c>
      <c r="AP36" s="25" t="s">
        <v>14</v>
      </c>
      <c r="AQ36" s="25" t="s">
        <v>14</v>
      </c>
      <c r="AR36" s="25" t="s">
        <v>14</v>
      </c>
      <c r="AS36" s="25" t="s">
        <v>14</v>
      </c>
      <c r="AT36" s="25" t="s">
        <v>14</v>
      </c>
      <c r="AU36" s="25" t="s">
        <v>14</v>
      </c>
    </row>
    <row r="37" spans="1:47" s="1" customFormat="1" ht="13.5" customHeight="1" thickTop="1">
      <c r="A37" s="72" t="s">
        <v>12</v>
      </c>
      <c r="B37" s="72"/>
      <c r="C37" s="36">
        <f aca="true" t="shared" si="49" ref="C37:N37">C12+C16+C21+C25+C29+C34</f>
        <v>46907.428719</v>
      </c>
      <c r="D37" s="36">
        <f t="shared" si="49"/>
        <v>50140.647635</v>
      </c>
      <c r="E37" s="36">
        <f t="shared" si="49"/>
        <v>4009.155202</v>
      </c>
      <c r="F37" s="36">
        <f t="shared" si="49"/>
        <v>3982.5530580000004</v>
      </c>
      <c r="G37" s="36">
        <f t="shared" si="49"/>
        <v>3974.246529</v>
      </c>
      <c r="H37" s="36">
        <f t="shared" si="49"/>
        <v>4032.988503</v>
      </c>
      <c r="I37" s="36">
        <f t="shared" si="49"/>
        <v>23082.617046000003</v>
      </c>
      <c r="J37" s="36">
        <f t="shared" si="49"/>
        <v>31905.415280000005</v>
      </c>
      <c r="K37" s="36">
        <f t="shared" si="49"/>
        <v>38883.893520000005</v>
      </c>
      <c r="L37" s="36">
        <f t="shared" si="49"/>
        <v>8600.114061999999</v>
      </c>
      <c r="M37" s="36">
        <f t="shared" si="49"/>
        <v>50624.060901</v>
      </c>
      <c r="N37" s="36">
        <f t="shared" si="49"/>
        <v>28468.703628</v>
      </c>
      <c r="O37" s="36">
        <f>O12+O16+O21+O25+O29+O34</f>
        <v>3715.0440420000004</v>
      </c>
      <c r="P37" s="36">
        <f>P12+P16+P21+P25+P29+P34</f>
        <v>36391.109555999996</v>
      </c>
      <c r="Q37" s="36">
        <f>Q12+Q16+Q21+Q25+Q29+Q34</f>
        <v>4687.308063</v>
      </c>
      <c r="R37" s="36">
        <f>R12+R16+R21+R25+R29+R34</f>
        <v>17922.225603000003</v>
      </c>
      <c r="S37" s="36">
        <f aca="true" t="shared" si="50" ref="S37:AH37">S12+S16+S21+S25+S29+S34</f>
        <v>39204.646665</v>
      </c>
      <c r="T37" s="36">
        <f t="shared" si="50"/>
        <v>38480.968520999995</v>
      </c>
      <c r="U37" s="36">
        <f t="shared" si="50"/>
        <v>23022.764004</v>
      </c>
      <c r="V37" s="36">
        <f t="shared" si="50"/>
        <v>44674.14364799999</v>
      </c>
      <c r="W37" s="36">
        <f t="shared" si="50"/>
        <v>24800.315846999998</v>
      </c>
      <c r="X37" s="36">
        <f t="shared" si="50"/>
        <v>22883.375890999996</v>
      </c>
      <c r="Y37" s="36">
        <f t="shared" si="50"/>
        <v>3901.2625470000003</v>
      </c>
      <c r="Z37" s="36">
        <f t="shared" si="50"/>
        <v>23160.004283000002</v>
      </c>
      <c r="AA37" s="36">
        <f t="shared" si="50"/>
        <v>46859.252033</v>
      </c>
      <c r="AB37" s="36">
        <f t="shared" si="50"/>
        <v>39276.246785</v>
      </c>
      <c r="AC37" s="36">
        <f t="shared" si="50"/>
        <v>28641.931249999998</v>
      </c>
      <c r="AD37" s="36">
        <f t="shared" si="50"/>
        <v>50790.74959</v>
      </c>
      <c r="AE37" s="36">
        <f t="shared" si="50"/>
        <v>36021.893748</v>
      </c>
      <c r="AF37" s="36">
        <f t="shared" si="50"/>
        <v>55543.59703200001</v>
      </c>
      <c r="AG37" s="36">
        <f t="shared" si="50"/>
        <v>5502.479814</v>
      </c>
      <c r="AH37" s="36">
        <f t="shared" si="50"/>
        <v>2969.181585</v>
      </c>
      <c r="AI37" s="36">
        <f aca="true" t="shared" si="51" ref="AI37:AU37">AI12+AI16+AI21+AI25+AI29+AI34</f>
        <v>36934.259904</v>
      </c>
      <c r="AJ37" s="36">
        <f t="shared" si="51"/>
        <v>40266.708002</v>
      </c>
      <c r="AK37" s="36">
        <f t="shared" si="51"/>
        <v>35954.810173</v>
      </c>
      <c r="AL37" s="36">
        <f t="shared" si="51"/>
        <v>36400.80169099999</v>
      </c>
      <c r="AM37" s="36">
        <f t="shared" si="51"/>
        <v>36567.125156</v>
      </c>
      <c r="AN37" s="36">
        <f t="shared" si="51"/>
        <v>41407.008873</v>
      </c>
      <c r="AO37" s="36">
        <f t="shared" si="51"/>
        <v>34025.295584</v>
      </c>
      <c r="AP37" s="36">
        <f t="shared" si="51"/>
        <v>37254.855163</v>
      </c>
      <c r="AQ37" s="36">
        <f t="shared" si="51"/>
        <v>29302.349895</v>
      </c>
      <c r="AR37" s="36">
        <f t="shared" si="51"/>
        <v>32848.474277</v>
      </c>
      <c r="AS37" s="36">
        <f t="shared" si="51"/>
        <v>39994.858094</v>
      </c>
      <c r="AT37" s="36">
        <f t="shared" si="51"/>
        <v>49081.20399999999</v>
      </c>
      <c r="AU37" s="36">
        <f t="shared" si="51"/>
        <v>42676.598798</v>
      </c>
    </row>
    <row r="38" spans="3:47" s="1" customFormat="1" ht="13.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3:47" s="1" customFormat="1" ht="13.5" customHeight="1">
      <c r="C39" s="38">
        <f aca="true" t="shared" si="52" ref="C39:N39">C37/C9/12</f>
        <v>5.451056189164691</v>
      </c>
      <c r="D39" s="38">
        <f t="shared" si="52"/>
        <v>5.25914072110342</v>
      </c>
      <c r="E39" s="38">
        <f t="shared" si="52"/>
        <v>5.441307277415852</v>
      </c>
      <c r="F39" s="38">
        <f t="shared" si="52"/>
        <v>5.476558110561057</v>
      </c>
      <c r="G39" s="38">
        <f t="shared" si="52"/>
        <v>5.49232521973466</v>
      </c>
      <c r="H39" s="38">
        <f t="shared" si="52"/>
        <v>5.411954512882448</v>
      </c>
      <c r="I39" s="38">
        <f t="shared" si="52"/>
        <v>5.461531574389553</v>
      </c>
      <c r="J39" s="38">
        <f t="shared" si="52"/>
        <v>5.5903797448836565</v>
      </c>
      <c r="K39" s="38">
        <f t="shared" si="52"/>
        <v>5.81328392536778</v>
      </c>
      <c r="L39" s="38">
        <f t="shared" si="52"/>
        <v>5.372385096201898</v>
      </c>
      <c r="M39" s="38">
        <f t="shared" si="52"/>
        <v>5.402320068830836</v>
      </c>
      <c r="N39" s="38">
        <f t="shared" si="52"/>
        <v>5.579473116180622</v>
      </c>
      <c r="O39" s="38">
        <f>O37/O9/12</f>
        <v>5.67009163919414</v>
      </c>
      <c r="P39" s="38">
        <f>P37/P9/12</f>
        <v>5.8274259473481935</v>
      </c>
      <c r="Q39" s="38">
        <f>Q37/Q9/12</f>
        <v>5.85620697526237</v>
      </c>
      <c r="R39" s="38">
        <f>R37/R9/12</f>
        <v>5.919614745342847</v>
      </c>
      <c r="S39" s="38">
        <f aca="true" t="shared" si="53" ref="S39:AH39">S37/S9/12</f>
        <v>5.2993574837794</v>
      </c>
      <c r="T39" s="38">
        <f t="shared" si="53"/>
        <v>5.27338822027627</v>
      </c>
      <c r="U39" s="38">
        <f t="shared" si="53"/>
        <v>5.570742354819977</v>
      </c>
      <c r="V39" s="38">
        <f t="shared" si="53"/>
        <v>5.136375971302427</v>
      </c>
      <c r="W39" s="38">
        <f t="shared" si="53"/>
        <v>5.262778169722434</v>
      </c>
      <c r="X39" s="38">
        <f t="shared" si="53"/>
        <v>5.724851368708094</v>
      </c>
      <c r="Y39" s="38">
        <f t="shared" si="53"/>
        <v>5.18509110446571</v>
      </c>
      <c r="Z39" s="38">
        <f t="shared" si="53"/>
        <v>5.671467402047213</v>
      </c>
      <c r="AA39" s="38">
        <f t="shared" si="53"/>
        <v>5.459160728948227</v>
      </c>
      <c r="AB39" s="38">
        <f t="shared" si="53"/>
        <v>5.542795199689529</v>
      </c>
      <c r="AC39" s="38">
        <f t="shared" si="53"/>
        <v>5.089184657071784</v>
      </c>
      <c r="AD39" s="38">
        <f t="shared" si="53"/>
        <v>5.886735001159018</v>
      </c>
      <c r="AE39" s="38">
        <f t="shared" si="53"/>
        <v>5.698224143887624</v>
      </c>
      <c r="AF39" s="38">
        <f t="shared" si="53"/>
        <v>5.3129397222222225</v>
      </c>
      <c r="AG39" s="38">
        <f t="shared" si="53"/>
        <v>5.924289205426356</v>
      </c>
      <c r="AH39" s="38">
        <f t="shared" si="53"/>
        <v>5.321113951612903</v>
      </c>
      <c r="AI39" s="38">
        <f aca="true" t="shared" si="54" ref="AI39:AU39">AI37/AI9/12</f>
        <v>5.61242704595186</v>
      </c>
      <c r="AJ39" s="38">
        <f t="shared" si="54"/>
        <v>5.989930382303939</v>
      </c>
      <c r="AK39" s="38">
        <f t="shared" si="54"/>
        <v>5.05011660388224</v>
      </c>
      <c r="AL39" s="38">
        <f t="shared" si="54"/>
        <v>5.080221304499524</v>
      </c>
      <c r="AM39" s="38">
        <f t="shared" si="54"/>
        <v>5.015240996818082</v>
      </c>
      <c r="AN39" s="38">
        <f t="shared" si="54"/>
        <v>5.8355895023676645</v>
      </c>
      <c r="AO39" s="38">
        <f t="shared" si="54"/>
        <v>5.829443459429825</v>
      </c>
      <c r="AP39" s="38">
        <f t="shared" si="54"/>
        <v>5.662176296887349</v>
      </c>
      <c r="AQ39" s="38">
        <f t="shared" si="54"/>
        <v>5.2009850718849835</v>
      </c>
      <c r="AR39" s="38">
        <f t="shared" si="54"/>
        <v>5.267217349272015</v>
      </c>
      <c r="AS39" s="38">
        <f t="shared" si="54"/>
        <v>5.116525700286563</v>
      </c>
      <c r="AT39" s="38">
        <f t="shared" si="54"/>
        <v>5.527162612612611</v>
      </c>
      <c r="AU39" s="38">
        <f t="shared" si="54"/>
        <v>5.812983382096546</v>
      </c>
    </row>
    <row r="41" spans="7:16" ht="15.75">
      <c r="G41" s="2"/>
      <c r="H41" s="42"/>
      <c r="I41" s="42"/>
      <c r="J41" s="42"/>
      <c r="K41" s="42"/>
      <c r="L41" s="42"/>
      <c r="M41" s="42"/>
      <c r="N41" s="42"/>
      <c r="O41" s="42"/>
      <c r="P41" s="42"/>
    </row>
    <row r="42" spans="7:24" ht="15.75">
      <c r="G42" s="2"/>
      <c r="H42" s="42"/>
      <c r="I42" s="42"/>
      <c r="J42" s="42"/>
      <c r="K42" s="42"/>
      <c r="L42" s="42"/>
      <c r="M42" s="42"/>
      <c r="N42" s="42"/>
      <c r="O42" s="42"/>
      <c r="P42" s="42"/>
      <c r="Q42" s="45"/>
      <c r="R42" s="45"/>
      <c r="S42" s="45"/>
      <c r="T42" s="45"/>
      <c r="U42" s="46"/>
      <c r="V42" s="46"/>
      <c r="W42" s="45"/>
      <c r="X42" s="45"/>
    </row>
    <row r="43" spans="7:24" ht="15.75"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5"/>
      <c r="R43" s="45"/>
      <c r="S43" s="45"/>
      <c r="T43" s="45"/>
      <c r="U43" s="46"/>
      <c r="V43" s="46"/>
      <c r="W43" s="45"/>
      <c r="X43" s="45"/>
    </row>
    <row r="44" spans="7:24" ht="15.75">
      <c r="G44" s="67"/>
      <c r="H44" s="61"/>
      <c r="I44" s="61"/>
      <c r="J44" s="61"/>
      <c r="K44" s="61"/>
      <c r="L44" s="61"/>
      <c r="M44" s="61"/>
      <c r="N44" s="61"/>
      <c r="O44" s="61"/>
      <c r="P44" s="61"/>
      <c r="Q44" s="45"/>
      <c r="R44" s="45"/>
      <c r="S44" s="45"/>
      <c r="T44" s="45"/>
      <c r="U44" s="46"/>
      <c r="V44" s="46"/>
      <c r="W44" s="45"/>
      <c r="X44" s="45"/>
    </row>
    <row r="45" spans="7:24" ht="15.75"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45"/>
      <c r="R45" s="45"/>
      <c r="S45" s="45"/>
      <c r="T45" s="45"/>
      <c r="U45" s="46"/>
      <c r="V45" s="46"/>
      <c r="W45" s="45"/>
      <c r="X45" s="45"/>
    </row>
    <row r="46" spans="17:24" ht="15.75">
      <c r="Q46" s="45"/>
      <c r="R46" s="45"/>
      <c r="S46" s="45"/>
      <c r="T46" s="45"/>
      <c r="U46" s="46"/>
      <c r="V46" s="46"/>
      <c r="W46" s="45"/>
      <c r="X46" s="45"/>
    </row>
    <row r="47" spans="17:24" ht="15.75">
      <c r="Q47" s="45"/>
      <c r="R47" s="45"/>
      <c r="S47" s="45"/>
      <c r="T47" s="45"/>
      <c r="U47" s="46"/>
      <c r="V47" s="46"/>
      <c r="W47" s="45"/>
      <c r="X47" s="45"/>
    </row>
    <row r="48" spans="17:24" ht="15.75">
      <c r="Q48" s="45"/>
      <c r="R48" s="45"/>
      <c r="S48" s="45"/>
      <c r="T48" s="45"/>
      <c r="U48" s="46"/>
      <c r="V48" s="46"/>
      <c r="W48" s="45"/>
      <c r="X48" s="45"/>
    </row>
  </sheetData>
  <sheetProtection/>
  <mergeCells count="15">
    <mergeCell ref="F2:H2"/>
    <mergeCell ref="F3:H3"/>
    <mergeCell ref="A32:A36"/>
    <mergeCell ref="A37:B37"/>
    <mergeCell ref="A28:A31"/>
    <mergeCell ref="I3:L3"/>
    <mergeCell ref="I2:K2"/>
    <mergeCell ref="G45:P45"/>
    <mergeCell ref="A5:B5"/>
    <mergeCell ref="A6:B6"/>
    <mergeCell ref="A11:A14"/>
    <mergeCell ref="G44:P44"/>
    <mergeCell ref="A15:A18"/>
    <mergeCell ref="A19:A23"/>
    <mergeCell ref="A24:A27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2017-07-10T06:51:00Z</cp:lastPrinted>
  <dcterms:created xsi:type="dcterms:W3CDTF">2007-12-13T08:11:03Z</dcterms:created>
  <dcterms:modified xsi:type="dcterms:W3CDTF">2017-09-12T08:28:21Z</dcterms:modified>
  <cp:category/>
  <cp:version/>
  <cp:contentType/>
  <cp:contentStatus/>
</cp:coreProperties>
</file>